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 Stats Review; Resource Directory\Ag Stats Review 2021 (2020 Data)\Formatted Excel\Overview 2020\"/>
    </mc:Choice>
  </mc:AlternateContent>
  <xr:revisionPtr revIDLastSave="0" documentId="13_ncr:1_{59623AA4-2D68-45BF-9429-9F17C5A26BC3}" xr6:coauthVersionLast="47" xr6:coauthVersionMax="47" xr10:uidLastSave="{00000000-0000-0000-0000-000000000000}"/>
  <bookViews>
    <workbookView xWindow="-108" yWindow="-108" windowWidth="23256" windowHeight="12576" tabRatio="821" xr2:uid="{00000000-000D-0000-FFFF-FFFF00000000}"/>
  </bookViews>
  <sheets>
    <sheet name="1-ov-tb-03" sheetId="4" r:id="rId1"/>
    <sheet name="1-ov-tb-01" sheetId="1" r:id="rId2"/>
    <sheet name="1-ov-tb-02" sheetId="3" r:id="rId3"/>
    <sheet name="1-ov-tb-04" sheetId="5" r:id="rId4"/>
    <sheet name="1-ov-tb-07" sheetId="6" r:id="rId5"/>
    <sheet name="1-ov-tb-08" sheetId="7" r:id="rId6"/>
    <sheet name="1-ov-tb-09" sheetId="8" r:id="rId7"/>
    <sheet name="1-ov-tb-10" sheetId="9" r:id="rId8"/>
    <sheet name="1-ov-tb-11 " sheetId="10" r:id="rId9"/>
    <sheet name="1-ov-tb-12 " sheetId="11" r:id="rId10"/>
    <sheet name="1-ov-tb-13" sheetId="12" r:id="rId11"/>
  </sheets>
  <definedNames>
    <definedName name="_xlnm._FilterDatabase" localSheetId="1" hidden="1">'1-ov-tb-01'!$A$1:$G$49</definedName>
    <definedName name="_xlnm.Print_Area" localSheetId="1">'1-ov-tb-01'!$A$1:$G$26</definedName>
    <definedName name="_xlnm.Print_Area" localSheetId="2">'1-ov-tb-02'!$A$1:$F$16</definedName>
    <definedName name="_xlnm.Print_Area" localSheetId="0">'1-ov-tb-03'!$A$1:$C$11</definedName>
    <definedName name="_xlnm.Print_Area" localSheetId="3">'1-ov-tb-04'!$A$1:$D$24</definedName>
    <definedName name="_xlnm.Print_Area" localSheetId="4">'1-ov-tb-07'!$A$1:$I$27</definedName>
    <definedName name="_xlnm.Print_Area" localSheetId="5">'1-ov-tb-08'!$A$1:$G$71</definedName>
    <definedName name="_xlnm.Print_Area" localSheetId="6">'1-ov-tb-09'!$A$1:$H$88</definedName>
    <definedName name="_xlnm.Print_Area" localSheetId="7">'1-ov-tb-10'!$A$1:$H$25</definedName>
    <definedName name="_xlnm.Print_Area" localSheetId="8">'1-ov-tb-11 '!$A$1:$I$32</definedName>
    <definedName name="_xlnm.Print_Area" localSheetId="9">'1-ov-tb-12 '!$A$1:$E$65</definedName>
    <definedName name="_xlnm.Print_Area" localSheetId="10">'1-ov-tb-13'!$A$1:$F$52</definedName>
    <definedName name="_xlnm.Print_Titles" localSheetId="6">'1-ov-tb-09'!$1:$4</definedName>
    <definedName name="_xlnm.Print_Titles" localSheetId="9">'1-ov-tb-12 '!$1:$3</definedName>
    <definedName name="Z_50CD2C38_3007_4E8A_A659_454AE61D9CFB_.wvu.Cols" localSheetId="7" hidden="1">'1-ov-tb-10'!$E:$E</definedName>
    <definedName name="Z_50CD2C38_3007_4E8A_A659_454AE61D9CFB_.wvu.FilterData" localSheetId="1" hidden="1">'1-ov-tb-01'!$A$1:$G$49</definedName>
    <definedName name="Z_50CD2C38_3007_4E8A_A659_454AE61D9CFB_.wvu.PrintArea" localSheetId="1" hidden="1">'1-ov-tb-01'!$A$1:$E$25</definedName>
    <definedName name="Z_50CD2C38_3007_4E8A_A659_454AE61D9CFB_.wvu.PrintArea" localSheetId="2" hidden="1">'1-ov-tb-02'!$A$1:$F$16</definedName>
    <definedName name="Z_50CD2C38_3007_4E8A_A659_454AE61D9CFB_.wvu.PrintArea" localSheetId="3" hidden="1">'1-ov-tb-04'!$A$1:$D$24</definedName>
    <definedName name="Z_50CD2C38_3007_4E8A_A659_454AE61D9CFB_.wvu.PrintArea" localSheetId="4" hidden="1">'1-ov-tb-07'!$A$1:$H$28</definedName>
    <definedName name="Z_50CD2C38_3007_4E8A_A659_454AE61D9CFB_.wvu.PrintArea" localSheetId="5" hidden="1">'1-ov-tb-08'!$A$1:$E$70</definedName>
    <definedName name="Z_50CD2C38_3007_4E8A_A659_454AE61D9CFB_.wvu.PrintArea" localSheetId="6" hidden="1">'1-ov-tb-09'!$A$1:$H$88</definedName>
    <definedName name="Z_50CD2C38_3007_4E8A_A659_454AE61D9CFB_.wvu.PrintArea" localSheetId="7" hidden="1">'1-ov-tb-10'!$A$1:$H$21</definedName>
    <definedName name="Z_50CD2C38_3007_4E8A_A659_454AE61D9CFB_.wvu.PrintArea" localSheetId="8" hidden="1">'1-ov-tb-11 '!$A$1:$I$32</definedName>
    <definedName name="Z_50CD2C38_3007_4E8A_A659_454AE61D9CFB_.wvu.PrintArea" localSheetId="9" hidden="1">'1-ov-tb-12 '!$A$1:$E$63</definedName>
    <definedName name="Z_50CD2C38_3007_4E8A_A659_454AE61D9CFB_.wvu.PrintArea" localSheetId="10" hidden="1">'1-ov-tb-13'!$A$1:$A$52</definedName>
    <definedName name="Z_50CD2C38_3007_4E8A_A659_454AE61D9CFB_.wvu.PrintTitles" localSheetId="6" hidden="1">'1-ov-tb-09'!$1:$4</definedName>
    <definedName name="Z_50CD2C38_3007_4E8A_A659_454AE61D9CFB_.wvu.PrintTitles" localSheetId="9" hidden="1">'1-ov-tb-12 '!$1:$3</definedName>
    <definedName name="Z_572EB0DD_300A_47BD_BE7D_63D572A749B1_.wvu.Cols" localSheetId="7" hidden="1">'1-ov-tb-10'!$E:$E</definedName>
    <definedName name="Z_572EB0DD_300A_47BD_BE7D_63D572A749B1_.wvu.PrintArea" localSheetId="1" hidden="1">'1-ov-tb-01'!$A$1:$E$25</definedName>
    <definedName name="Z_572EB0DD_300A_47BD_BE7D_63D572A749B1_.wvu.PrintArea" localSheetId="2" hidden="1">'1-ov-tb-02'!$A$1:$F$16</definedName>
    <definedName name="Z_572EB0DD_300A_47BD_BE7D_63D572A749B1_.wvu.PrintArea" localSheetId="3" hidden="1">'1-ov-tb-04'!$A$1:$D$24</definedName>
    <definedName name="Z_572EB0DD_300A_47BD_BE7D_63D572A749B1_.wvu.PrintArea" localSheetId="4" hidden="1">'1-ov-tb-07'!$A$1:$H$28</definedName>
    <definedName name="Z_572EB0DD_300A_47BD_BE7D_63D572A749B1_.wvu.PrintArea" localSheetId="5" hidden="1">'1-ov-tb-08'!$A$1:$E$70</definedName>
    <definedName name="Z_572EB0DD_300A_47BD_BE7D_63D572A749B1_.wvu.PrintArea" localSheetId="6" hidden="1">'1-ov-tb-09'!$A$1:$H$88</definedName>
    <definedName name="Z_572EB0DD_300A_47BD_BE7D_63D572A749B1_.wvu.PrintArea" localSheetId="7" hidden="1">'1-ov-tb-10'!$A$1:$H$21</definedName>
    <definedName name="Z_572EB0DD_300A_47BD_BE7D_63D572A749B1_.wvu.PrintArea" localSheetId="8" hidden="1">'1-ov-tb-11 '!$A$1:$I$32</definedName>
    <definedName name="Z_572EB0DD_300A_47BD_BE7D_63D572A749B1_.wvu.PrintArea" localSheetId="9" hidden="1">'1-ov-tb-12 '!$A$1:$E$63</definedName>
    <definedName name="Z_572EB0DD_300A_47BD_BE7D_63D572A749B1_.wvu.PrintArea" localSheetId="10" hidden="1">'1-ov-tb-13'!$A$1:$A$52</definedName>
    <definedName name="Z_572EB0DD_300A_47BD_BE7D_63D572A749B1_.wvu.PrintTitles" localSheetId="6" hidden="1">'1-ov-tb-09'!$1:$4</definedName>
    <definedName name="Z_572EB0DD_300A_47BD_BE7D_63D572A749B1_.wvu.PrintTitles" localSheetId="9" hidden="1">'1-ov-tb-12 '!$1:$3</definedName>
    <definedName name="Z_867B24F6_BAD6_43BC_BCC2_19DE56B84B44_.wvu.Cols" localSheetId="7" hidden="1">'1-ov-tb-10'!$E:$E</definedName>
    <definedName name="Z_867B24F6_BAD6_43BC_BCC2_19DE56B84B44_.wvu.FilterData" localSheetId="1" hidden="1">'1-ov-tb-01'!$A$1:$G$49</definedName>
    <definedName name="Z_867B24F6_BAD6_43BC_BCC2_19DE56B84B44_.wvu.PrintArea" localSheetId="1" hidden="1">'1-ov-tb-01'!$A$1:$E$25</definedName>
    <definedName name="Z_867B24F6_BAD6_43BC_BCC2_19DE56B84B44_.wvu.PrintArea" localSheetId="2" hidden="1">'1-ov-tb-02'!$A$1:$F$16</definedName>
    <definedName name="Z_867B24F6_BAD6_43BC_BCC2_19DE56B84B44_.wvu.PrintArea" localSheetId="3" hidden="1">'1-ov-tb-04'!$A$1:$D$24</definedName>
    <definedName name="Z_867B24F6_BAD6_43BC_BCC2_19DE56B84B44_.wvu.PrintArea" localSheetId="4" hidden="1">'1-ov-tb-07'!$A$1:$H$28</definedName>
    <definedName name="Z_867B24F6_BAD6_43BC_BCC2_19DE56B84B44_.wvu.PrintArea" localSheetId="5" hidden="1">'1-ov-tb-08'!$A$1:$E$70</definedName>
    <definedName name="Z_867B24F6_BAD6_43BC_BCC2_19DE56B84B44_.wvu.PrintArea" localSheetId="6" hidden="1">'1-ov-tb-09'!$A$1:$H$88</definedName>
    <definedName name="Z_867B24F6_BAD6_43BC_BCC2_19DE56B84B44_.wvu.PrintArea" localSheetId="7" hidden="1">'1-ov-tb-10'!$A$1:$H$21</definedName>
    <definedName name="Z_867B24F6_BAD6_43BC_BCC2_19DE56B84B44_.wvu.PrintArea" localSheetId="8" hidden="1">'1-ov-tb-11 '!$A$1:$I$32</definedName>
    <definedName name="Z_867B24F6_BAD6_43BC_BCC2_19DE56B84B44_.wvu.PrintArea" localSheetId="9" hidden="1">'1-ov-tb-12 '!$A$1:$E$63</definedName>
    <definedName name="Z_867B24F6_BAD6_43BC_BCC2_19DE56B84B44_.wvu.PrintArea" localSheetId="10" hidden="1">'1-ov-tb-13'!$A$1:$A$52</definedName>
    <definedName name="Z_867B24F6_BAD6_43BC_BCC2_19DE56B84B44_.wvu.PrintTitles" localSheetId="6" hidden="1">'1-ov-tb-09'!$1:$4</definedName>
    <definedName name="Z_867B24F6_BAD6_43BC_BCC2_19DE56B84B44_.wvu.PrintTitles" localSheetId="9" hidden="1">'1-ov-tb-12 '!$1:$3</definedName>
    <definedName name="Z_873DCBBA_D251_4338_AD66_8DDC08D54616_.wvu.Cols" localSheetId="7" hidden="1">'1-ov-tb-10'!$E:$E</definedName>
    <definedName name="Z_873DCBBA_D251_4338_AD66_8DDC08D54616_.wvu.PrintArea" localSheetId="1" hidden="1">'1-ov-tb-01'!$A$1:$E$25</definedName>
    <definedName name="Z_873DCBBA_D251_4338_AD66_8DDC08D54616_.wvu.PrintArea" localSheetId="2" hidden="1">'1-ov-tb-02'!$A$1:$F$16</definedName>
    <definedName name="Z_873DCBBA_D251_4338_AD66_8DDC08D54616_.wvu.PrintArea" localSheetId="0" hidden="1">'1-ov-tb-03'!#REF!</definedName>
    <definedName name="Z_873DCBBA_D251_4338_AD66_8DDC08D54616_.wvu.PrintArea" localSheetId="3" hidden="1">'1-ov-tb-04'!$A$1:$D$24</definedName>
    <definedName name="Z_873DCBBA_D251_4338_AD66_8DDC08D54616_.wvu.PrintArea" localSheetId="4" hidden="1">'1-ov-tb-07'!$A$1:$H$28</definedName>
    <definedName name="Z_873DCBBA_D251_4338_AD66_8DDC08D54616_.wvu.PrintArea" localSheetId="5" hidden="1">'1-ov-tb-08'!$A$1:$E$70</definedName>
    <definedName name="Z_873DCBBA_D251_4338_AD66_8DDC08D54616_.wvu.PrintArea" localSheetId="6" hidden="1">'1-ov-tb-09'!$A$1:$H$88</definedName>
    <definedName name="Z_873DCBBA_D251_4338_AD66_8DDC08D54616_.wvu.PrintArea" localSheetId="7" hidden="1">'1-ov-tb-10'!$A$1:$H$21</definedName>
    <definedName name="Z_873DCBBA_D251_4338_AD66_8DDC08D54616_.wvu.PrintArea" localSheetId="8" hidden="1">'1-ov-tb-11 '!$A$1:$I$32</definedName>
    <definedName name="Z_873DCBBA_D251_4338_AD66_8DDC08D54616_.wvu.PrintArea" localSheetId="9" hidden="1">'1-ov-tb-12 '!$A$1:$E$63</definedName>
    <definedName name="Z_873DCBBA_D251_4338_AD66_8DDC08D54616_.wvu.PrintArea" localSheetId="10" hidden="1">'1-ov-tb-13'!$A$1:$A$52</definedName>
    <definedName name="Z_873DCBBA_D251_4338_AD66_8DDC08D54616_.wvu.PrintTitles" localSheetId="6" hidden="1">'1-ov-tb-09'!$1:$4</definedName>
    <definedName name="Z_873DCBBA_D251_4338_AD66_8DDC08D54616_.wvu.PrintTitles" localSheetId="9" hidden="1">'1-ov-tb-12 '!$1:$3</definedName>
    <definedName name="Z_94073BD0_C5DE_4F68_B048_13CD46AAA0AA_.wvu.Cols" localSheetId="7" hidden="1">'1-ov-tb-10'!$E:$E</definedName>
    <definedName name="Z_94073BD0_C5DE_4F68_B048_13CD46AAA0AA_.wvu.PrintArea" localSheetId="1" hidden="1">'1-ov-tb-01'!$A$1:$E$25</definedName>
    <definedName name="Z_94073BD0_C5DE_4F68_B048_13CD46AAA0AA_.wvu.PrintArea" localSheetId="2" hidden="1">'1-ov-tb-02'!$A$1:$F$16</definedName>
    <definedName name="Z_94073BD0_C5DE_4F68_B048_13CD46AAA0AA_.wvu.PrintArea" localSheetId="0" hidden="1">'1-ov-tb-03'!#REF!</definedName>
    <definedName name="Z_94073BD0_C5DE_4F68_B048_13CD46AAA0AA_.wvu.PrintArea" localSheetId="3" hidden="1">'1-ov-tb-04'!$A$1:$D$24</definedName>
    <definedName name="Z_94073BD0_C5DE_4F68_B048_13CD46AAA0AA_.wvu.PrintArea" localSheetId="4" hidden="1">'1-ov-tb-07'!$A$1:$H$28</definedName>
    <definedName name="Z_94073BD0_C5DE_4F68_B048_13CD46AAA0AA_.wvu.PrintArea" localSheetId="5" hidden="1">'1-ov-tb-08'!$A$1:$E$70</definedName>
    <definedName name="Z_94073BD0_C5DE_4F68_B048_13CD46AAA0AA_.wvu.PrintArea" localSheetId="6" hidden="1">'1-ov-tb-09'!$A$1:$H$88</definedName>
    <definedName name="Z_94073BD0_C5DE_4F68_B048_13CD46AAA0AA_.wvu.PrintArea" localSheetId="7" hidden="1">'1-ov-tb-10'!$A$1:$H$21</definedName>
    <definedName name="Z_94073BD0_C5DE_4F68_B048_13CD46AAA0AA_.wvu.PrintArea" localSheetId="8" hidden="1">'1-ov-tb-11 '!$A$1:$I$32</definedName>
    <definedName name="Z_94073BD0_C5DE_4F68_B048_13CD46AAA0AA_.wvu.PrintArea" localSheetId="9" hidden="1">'1-ov-tb-12 '!$A$1:$E$63</definedName>
    <definedName name="Z_94073BD0_C5DE_4F68_B048_13CD46AAA0AA_.wvu.PrintArea" localSheetId="10" hidden="1">'1-ov-tb-13'!$A$1:$A$52</definedName>
    <definedName name="Z_94073BD0_C5DE_4F68_B048_13CD46AAA0AA_.wvu.PrintTitles" localSheetId="6" hidden="1">'1-ov-tb-09'!$1:$4</definedName>
    <definedName name="Z_94073BD0_C5DE_4F68_B048_13CD46AAA0AA_.wvu.PrintTitles" localSheetId="9" hidden="1">'1-ov-tb-12 '!$1:$3</definedName>
    <definedName name="Z_975B6181_14C0_4E79_A572_D3DB5DEF4DCB_.wvu.Cols" localSheetId="6" hidden="1">'1-ov-tb-09'!$J:$S</definedName>
    <definedName name="Z_975B6181_14C0_4E79_A572_D3DB5DEF4DCB_.wvu.Cols" localSheetId="7" hidden="1">'1-ov-tb-10'!$E:$E</definedName>
    <definedName name="Z_975B6181_14C0_4E79_A572_D3DB5DEF4DCB_.wvu.FilterData" localSheetId="1" hidden="1">'1-ov-tb-01'!$A$1:$G$49</definedName>
    <definedName name="Z_975B6181_14C0_4E79_A572_D3DB5DEF4DCB_.wvu.PrintArea" localSheetId="1" hidden="1">'1-ov-tb-01'!$A$1:$E$25</definedName>
    <definedName name="Z_975B6181_14C0_4E79_A572_D3DB5DEF4DCB_.wvu.PrintArea" localSheetId="2" hidden="1">'1-ov-tb-02'!$A$1:$F$16</definedName>
    <definedName name="Z_975B6181_14C0_4E79_A572_D3DB5DEF4DCB_.wvu.PrintArea" localSheetId="3" hidden="1">'1-ov-tb-04'!$A$1:$D$24</definedName>
    <definedName name="Z_975B6181_14C0_4E79_A572_D3DB5DEF4DCB_.wvu.PrintArea" localSheetId="4" hidden="1">'1-ov-tb-07'!$A$1:$H$28</definedName>
    <definedName name="Z_975B6181_14C0_4E79_A572_D3DB5DEF4DCB_.wvu.PrintArea" localSheetId="5" hidden="1">'1-ov-tb-08'!$A$1:$E$70</definedName>
    <definedName name="Z_975B6181_14C0_4E79_A572_D3DB5DEF4DCB_.wvu.PrintArea" localSheetId="6" hidden="1">'1-ov-tb-09'!$A$1:$H$88</definedName>
    <definedName name="Z_975B6181_14C0_4E79_A572_D3DB5DEF4DCB_.wvu.PrintArea" localSheetId="7" hidden="1">'1-ov-tb-10'!$A$1:$H$21</definedName>
    <definedName name="Z_975B6181_14C0_4E79_A572_D3DB5DEF4DCB_.wvu.PrintArea" localSheetId="8" hidden="1">'1-ov-tb-11 '!$A$1:$I$32</definedName>
    <definedName name="Z_975B6181_14C0_4E79_A572_D3DB5DEF4DCB_.wvu.PrintArea" localSheetId="9" hidden="1">'1-ov-tb-12 '!$A$1:$E$63</definedName>
    <definedName name="Z_975B6181_14C0_4E79_A572_D3DB5DEF4DCB_.wvu.PrintArea" localSheetId="10" hidden="1">'1-ov-tb-13'!$A$1:$A$52</definedName>
    <definedName name="Z_975B6181_14C0_4E79_A572_D3DB5DEF4DCB_.wvu.PrintTitles" localSheetId="6" hidden="1">'1-ov-tb-09'!$1:$4</definedName>
    <definedName name="Z_975B6181_14C0_4E79_A572_D3DB5DEF4DCB_.wvu.PrintTitles" localSheetId="9" hidden="1">'1-ov-tb-12 '!$1:$3</definedName>
    <definedName name="Z_9EC70E18_8C3A_46F5_BE67_33C10C055D84_.wvu.Cols" localSheetId="7" hidden="1">'1-ov-tb-10'!$E:$E</definedName>
    <definedName name="Z_9EC70E18_8C3A_46F5_BE67_33C10C055D84_.wvu.PrintArea" localSheetId="1" hidden="1">'1-ov-tb-01'!$A$1:$E$25</definedName>
    <definedName name="Z_9EC70E18_8C3A_46F5_BE67_33C10C055D84_.wvu.PrintArea" localSheetId="2" hidden="1">'1-ov-tb-02'!$A$1:$F$16</definedName>
    <definedName name="Z_9EC70E18_8C3A_46F5_BE67_33C10C055D84_.wvu.PrintArea" localSheetId="3" hidden="1">'1-ov-tb-04'!$A$1:$D$24</definedName>
    <definedName name="Z_9EC70E18_8C3A_46F5_BE67_33C10C055D84_.wvu.PrintArea" localSheetId="4" hidden="1">'1-ov-tb-07'!$A$1:$H$28</definedName>
    <definedName name="Z_9EC70E18_8C3A_46F5_BE67_33C10C055D84_.wvu.PrintArea" localSheetId="5" hidden="1">'1-ov-tb-08'!$A$1:$E$70</definedName>
    <definedName name="Z_9EC70E18_8C3A_46F5_BE67_33C10C055D84_.wvu.PrintArea" localSheetId="6" hidden="1">'1-ov-tb-09'!$A$1:$H$88</definedName>
    <definedName name="Z_9EC70E18_8C3A_46F5_BE67_33C10C055D84_.wvu.PrintArea" localSheetId="7" hidden="1">'1-ov-tb-10'!$A$1:$H$21</definedName>
    <definedName name="Z_9EC70E18_8C3A_46F5_BE67_33C10C055D84_.wvu.PrintArea" localSheetId="8" hidden="1">'1-ov-tb-11 '!$A$1:$I$32</definedName>
    <definedName name="Z_9EC70E18_8C3A_46F5_BE67_33C10C055D84_.wvu.PrintArea" localSheetId="9" hidden="1">'1-ov-tb-12 '!$A$1:$E$63</definedName>
    <definedName name="Z_9EC70E18_8C3A_46F5_BE67_33C10C055D84_.wvu.PrintArea" localSheetId="10" hidden="1">'1-ov-tb-13'!$A$1:$A$52</definedName>
    <definedName name="Z_9EC70E18_8C3A_46F5_BE67_33C10C055D84_.wvu.PrintTitles" localSheetId="6" hidden="1">'1-ov-tb-09'!$1:$4</definedName>
    <definedName name="Z_9EC70E18_8C3A_46F5_BE67_33C10C055D84_.wvu.PrintTitles" localSheetId="9" hidden="1">'1-ov-tb-12 '!$1:$3</definedName>
  </definedNames>
  <calcPr calcId="191029"/>
  <customWorkbookViews>
    <customWorkbookView name="Van Court, Jennifer - NASS - Personal View" guid="{50CD2C38-3007-4E8A-A659-454AE61D9CFB}" mergeInterval="0" personalView="1" maximized="1" xWindow="-8" yWindow="-8" windowWidth="1296" windowHeight="696" tabRatio="821" activeSheetId="2"/>
    <customWorkbookView name="Moore, Savanna - NASS, Denver, CO - Personal View" guid="{867B24F6-BAD6-43BC-BCC2-19DE56B84B44}" mergeInterval="0" personalView="1" maximized="1" xWindow="-8" yWindow="-8" windowWidth="1382" windowHeight="744" tabRatio="821" activeSheetId="6"/>
    <customWorkbookView name="lettjo - Personal View" guid="{4469A93A-A998-4B0C-91A8-B1FA6F5D307B}" mergeInterval="0" personalView="1" maximized="1" xWindow="1" yWindow="1" windowWidth="1280" windowHeight="806" activeSheetId="2"/>
    <customWorkbookView name="Gallegos, Evyan - NASS - Personal View" guid="{94073BD0-C5DE-4F68-B048-13CD46AAA0AA}" mergeInterval="0" personalView="1" maximized="1" xWindow="1272" yWindow="-8" windowWidth="1296" windowHeight="1040" tabRatio="821" activeSheetId="8"/>
    <customWorkbookView name="Andersen, Daniel - NASS - Personal View" guid="{873DCBBA-D251-4338-AD66-8DDC08D54616}" mergeInterval="0" personalView="1" maximized="1" xWindow="1272" yWindow="-8" windowWidth="1296" windowHeight="1040" tabRatio="821" activeSheetId="7"/>
    <customWorkbookView name="Avila, Rosa - NASS - Personal View" guid="{572EB0DD-300A-47BD-BE7D-63D572A749B1}" mergeInterval="0" personalView="1" maximized="1" xWindow="1272" yWindow="-8" windowWidth="1296" windowHeight="1040" tabRatio="821" activeSheetId="8"/>
    <customWorkbookView name="vancje - Personal View" guid="{9EC70E18-8C3A-46F5-BE67-33C10C055D84}" autoUpdate="1" mergeInterval="5" personalView="1" maximized="1" xWindow="1912" yWindow="48" windowWidth="1296" windowHeight="1040" tabRatio="821" activeSheetId="10"/>
    <customWorkbookView name="Peoples, Hunter - REE-NASS, Sacramento, CA - Personal View" guid="{975B6181-14C0-4E79-A572-D3DB5DEF4DCB}" mergeInterval="0" personalView="1" xWindow="4" yWindow="2" windowWidth="821" windowHeight="1035" tabRatio="821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1" i="6" l="1"/>
  <c r="H29" i="6"/>
  <c r="I29" i="6"/>
  <c r="G29" i="6"/>
  <c r="R23" i="6"/>
  <c r="R8" i="6"/>
  <c r="G28" i="10"/>
  <c r="G27" i="10"/>
  <c r="D32" i="8" l="1"/>
  <c r="D75" i="8" l="1"/>
  <c r="E62" i="8" l="1"/>
  <c r="D62" i="8"/>
  <c r="F28" i="10" l="1"/>
  <c r="G26" i="10"/>
  <c r="F27" i="10"/>
  <c r="F26" i="10"/>
  <c r="F16" i="10"/>
  <c r="G16" i="10" s="1"/>
  <c r="F15" i="10"/>
  <c r="G15" i="10" s="1"/>
  <c r="E32" i="8" l="1"/>
  <c r="D26" i="8"/>
  <c r="I21" i="6" l="1"/>
  <c r="H21" i="6"/>
  <c r="G21" i="6"/>
  <c r="B12" i="6"/>
  <c r="D19" i="6"/>
  <c r="C19" i="6"/>
  <c r="B19" i="6"/>
  <c r="D10" i="6"/>
  <c r="C10" i="6"/>
  <c r="B10" i="6"/>
  <c r="B11" i="6" l="1"/>
  <c r="C11" i="6"/>
  <c r="C12" i="6" s="1"/>
  <c r="D11" i="6"/>
  <c r="D12" i="6" s="1"/>
  <c r="B16" i="6"/>
  <c r="C16" i="6"/>
  <c r="D16" i="6"/>
  <c r="B20" i="6"/>
  <c r="C20" i="6"/>
  <c r="D20" i="6"/>
  <c r="L23" i="6" l="1"/>
  <c r="M23" i="6"/>
  <c r="K23" i="6"/>
  <c r="D28" i="1" l="1"/>
  <c r="F28" i="1"/>
  <c r="D24" i="6" l="1"/>
  <c r="C24" i="6"/>
  <c r="B24" i="6"/>
  <c r="I22" i="6"/>
  <c r="H22" i="6"/>
  <c r="G22" i="6"/>
  <c r="I15" i="6"/>
  <c r="H15" i="6"/>
  <c r="G15" i="6"/>
  <c r="I6" i="6"/>
  <c r="H6" i="6"/>
  <c r="G6" i="6"/>
  <c r="B29" i="6" l="1"/>
  <c r="B28" i="1"/>
  <c r="F54" i="7" l="1"/>
  <c r="E54" i="7"/>
  <c r="D54" i="7"/>
  <c r="C54" i="7"/>
  <c r="E31" i="7"/>
  <c r="D31" i="7"/>
  <c r="C31" i="7"/>
  <c r="E50" i="12" l="1"/>
  <c r="E49" i="12"/>
  <c r="E48" i="12"/>
  <c r="E47" i="12"/>
  <c r="E46" i="12"/>
  <c r="E45" i="12"/>
  <c r="E36" i="12"/>
  <c r="E43" i="12"/>
  <c r="E42" i="12"/>
  <c r="E41" i="12"/>
  <c r="E40" i="12"/>
  <c r="E39" i="12"/>
  <c r="E38" i="12"/>
  <c r="E35" i="12"/>
  <c r="E34" i="12"/>
  <c r="E33" i="12"/>
  <c r="E31" i="12"/>
  <c r="E30" i="12"/>
  <c r="E29" i="12"/>
  <c r="E28" i="12"/>
  <c r="E27" i="12"/>
  <c r="E26" i="12"/>
  <c r="E25" i="12"/>
  <c r="E24" i="12"/>
  <c r="E22" i="12"/>
  <c r="E21" i="12"/>
  <c r="E20" i="12"/>
  <c r="E19" i="12"/>
  <c r="E18" i="12"/>
  <c r="E17" i="12"/>
  <c r="E15" i="12"/>
  <c r="E14" i="12"/>
  <c r="E13" i="12"/>
  <c r="E12" i="12"/>
  <c r="E11" i="12"/>
  <c r="E9" i="12"/>
  <c r="E8" i="12"/>
  <c r="E7" i="12"/>
  <c r="E6" i="12"/>
  <c r="F25" i="10"/>
  <c r="G25" i="10" s="1"/>
  <c r="F14" i="10"/>
  <c r="G14" i="10" s="1"/>
  <c r="F13" i="10"/>
  <c r="G13" i="10" s="1"/>
  <c r="D29" i="6" l="1"/>
  <c r="C2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tc={B6C7C90C-A8A2-41C9-B81C-817BC8D5B39B}</author>
  </authors>
  <commentList>
    <comment ref="A5" authorId="0" shapeId="0" xr:uid="{B6C7C90C-A8A2-41C9-B81C-817BC8D5B39B}">
      <text>
        <t>[Threaded comment]
Your version of Excel allows you to read this threaded comment; however, any edits to it will get removed if the file is opened in a newer version of Excel. Learn more: https://go.microsoft.com/fwlink/?linkid=870924
Comment:
    In ERS Annual cash receipts by commodity it's called Dairy products, Milk
Reply:
    I emailed NASS people to ask their thoughts about this change.  Leaving alone for now.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tc={BB41D3ED-772F-488C-8D57-40C7314C4010}</author>
  </authors>
  <commentList>
    <comment ref="D19" authorId="0" shapeId="0" xr:uid="{BB41D3ED-772F-488C-8D57-40C7314C4010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3 years adjusted by the value of floriculture which was doublecounted in All Other Crops and as a separate item Floriculture.
Reply:
    I adjusted when I did this this year.  JVC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tc={498B0843-C77F-44A4-9A80-AED86A8F2F66}</author>
    <author>tc={B05E0C82-B61F-4286-976E-146A9A61BAB6}</author>
    <author>tc={2FBEE11E-D8D1-418E-8A3A-68FFC18C7E99}</author>
  </authors>
  <commentList>
    <comment ref="D32" authorId="0" shapeId="0" xr:uid="{498B0843-C77F-44A4-9A80-AED86A8F2F6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derived by taking the total acres - processing from table 2 continued in the veggie pub.</t>
      </text>
    </comment>
    <comment ref="E32" authorId="1" shapeId="0" xr:uid="{B05E0C82-B61F-4286-976E-146A9A61BAB6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utilized production, not total production.</t>
      </text>
    </comment>
    <comment ref="E33" authorId="2" shapeId="0" xr:uid="{2FBEE11E-D8D1-418E-8A3A-68FFC18C7E99}">
      <text>
        <t>[Threaded comment]
Your version of Excel allows you to read this threaded comment; however, any edits to it will get removed if the file is opened in a newer version of Excel. Learn more: https://go.microsoft.com/fwlink/?linkid=870924
Comment:
    Took from Table 2 in the veggie file.</t>
      </text>
    </comment>
  </commentList>
</comments>
</file>

<file path=xl/sharedStrings.xml><?xml version="1.0" encoding="utf-8"?>
<sst xmlns="http://schemas.openxmlformats.org/spreadsheetml/2006/main" count="690" uniqueCount="492">
  <si>
    <t>State</t>
  </si>
  <si>
    <t>Rank</t>
  </si>
  <si>
    <t>Total Value</t>
  </si>
  <si>
    <t>Melons, Honeydew</t>
  </si>
  <si>
    <t>Apricots</t>
  </si>
  <si>
    <t>Asparagus</t>
  </si>
  <si>
    <t>Broccoli</t>
  </si>
  <si>
    <t>Peaches, Clingstone</t>
  </si>
  <si>
    <t>Peaches, Freestone</t>
  </si>
  <si>
    <t>Cauliflower</t>
  </si>
  <si>
    <t>Celery</t>
  </si>
  <si>
    <t>Lemons</t>
  </si>
  <si>
    <t>Peppers, Bell</t>
  </si>
  <si>
    <t>Lettuce, Head</t>
  </si>
  <si>
    <t>Tomatoes, Processing</t>
  </si>
  <si>
    <t>Lettuce, Leaf</t>
  </si>
  <si>
    <t>Lettuce, Romaine</t>
  </si>
  <si>
    <t>Walnuts</t>
  </si>
  <si>
    <t>Melons, Cantaloupe</t>
  </si>
  <si>
    <t>Commodity</t>
  </si>
  <si>
    <t>Milk and Cream</t>
  </si>
  <si>
    <t>Grapes, All</t>
  </si>
  <si>
    <t>Almonds (shelled)</t>
  </si>
  <si>
    <t>Cattle and Calves</t>
  </si>
  <si>
    <t>Lettuce, All</t>
  </si>
  <si>
    <t>Berries, All Strawberries</t>
  </si>
  <si>
    <t>Tomatoes, All</t>
  </si>
  <si>
    <t>Rice</t>
  </si>
  <si>
    <t>Oranges, All</t>
  </si>
  <si>
    <t>County</t>
  </si>
  <si>
    <t>Total Value and Rank</t>
  </si>
  <si>
    <t>Leading Commodities</t>
  </si>
  <si>
    <t>Fresno</t>
  </si>
  <si>
    <t>Tulare</t>
  </si>
  <si>
    <t>Kern</t>
  </si>
  <si>
    <t>Monterey</t>
  </si>
  <si>
    <t>Merced</t>
  </si>
  <si>
    <t>Stanislaus</t>
  </si>
  <si>
    <t>San Joaquin</t>
  </si>
  <si>
    <t>Ventura</t>
  </si>
  <si>
    <t>Barley</t>
  </si>
  <si>
    <t>Beans, Dry</t>
  </si>
  <si>
    <t>Cottonseed</t>
  </si>
  <si>
    <t>Hay, All</t>
  </si>
  <si>
    <t>Oats</t>
  </si>
  <si>
    <t>Potatoes (Excl.  Sweet)</t>
  </si>
  <si>
    <t>Potatoes, Sweet</t>
  </si>
  <si>
    <t>Melons, Watermelon</t>
  </si>
  <si>
    <t>Other Field Crops</t>
  </si>
  <si>
    <t>Squash</t>
  </si>
  <si>
    <t>Apples</t>
  </si>
  <si>
    <t>Tomatoes, Fresh</t>
  </si>
  <si>
    <t>Grapes</t>
  </si>
  <si>
    <t>Honey</t>
  </si>
  <si>
    <t>Oranges, Valencia</t>
  </si>
  <si>
    <t>Turkeys</t>
  </si>
  <si>
    <t>Value of Crop Production</t>
  </si>
  <si>
    <t>Value of Livestock Production</t>
  </si>
  <si>
    <t>Revenues from Services and Forestry</t>
  </si>
  <si>
    <t>less:</t>
  </si>
  <si>
    <t>Purchased Inputs</t>
  </si>
  <si>
    <t>plus:</t>
  </si>
  <si>
    <t>Net Government Transactions</t>
  </si>
  <si>
    <t>Gross Value Added</t>
  </si>
  <si>
    <t>Capital Consumption</t>
  </si>
  <si>
    <t>Net Value Added</t>
  </si>
  <si>
    <t>Payments to Stakeholders</t>
  </si>
  <si>
    <t>NET FARM INCOME</t>
  </si>
  <si>
    <t>Year</t>
  </si>
  <si>
    <t>$1,000-         $9,999</t>
  </si>
  <si>
    <t>$10,000-$99,999</t>
  </si>
  <si>
    <t>Total</t>
  </si>
  <si>
    <t>Average Size of Farms</t>
  </si>
  <si>
    <t>$100,000-</t>
  </si>
  <si>
    <t>$250,000-</t>
  </si>
  <si>
    <t>$500,000+</t>
  </si>
  <si>
    <t>$100,000+</t>
  </si>
  <si>
    <t xml:space="preserve">Number </t>
  </si>
  <si>
    <t>1,000 Acres</t>
  </si>
  <si>
    <t>Acres</t>
  </si>
  <si>
    <t>Stations</t>
  </si>
  <si>
    <t>Percent of Normal</t>
  </si>
  <si>
    <t>Inches</t>
  </si>
  <si>
    <t>Area Harvested</t>
  </si>
  <si>
    <t>Number</t>
  </si>
  <si>
    <t>Percent</t>
  </si>
  <si>
    <t>1,000 Tons</t>
  </si>
  <si>
    <t>Corn, Fresh Market Sweet</t>
  </si>
  <si>
    <t>Onions, All</t>
  </si>
  <si>
    <t>Peppers, All</t>
  </si>
  <si>
    <t>Berries, Blueberries</t>
  </si>
  <si>
    <t>Berries, Raspberries</t>
  </si>
  <si>
    <t>Cherries, Sweet</t>
  </si>
  <si>
    <t>Grapefruit, All</t>
  </si>
  <si>
    <t>Grapes, Raisin Type</t>
  </si>
  <si>
    <t>Grapes, Wine Type</t>
  </si>
  <si>
    <t>Oranges, Navel &amp; Misc</t>
  </si>
  <si>
    <t>Peaches, All</t>
  </si>
  <si>
    <t>Pears, All</t>
  </si>
  <si>
    <t>Cotton Lint, All</t>
  </si>
  <si>
    <t>Marketings</t>
  </si>
  <si>
    <t>1,000 Pounds</t>
  </si>
  <si>
    <t>Eggs, Chicken</t>
  </si>
  <si>
    <t xml:space="preserve">Ukiah          </t>
  </si>
  <si>
    <t xml:space="preserve">Redding        </t>
  </si>
  <si>
    <t xml:space="preserve">Oroville       </t>
  </si>
  <si>
    <t xml:space="preserve">Marysville     </t>
  </si>
  <si>
    <t xml:space="preserve">Stockton       </t>
  </si>
  <si>
    <t xml:space="preserve">Bakersfield    </t>
  </si>
  <si>
    <t xml:space="preserve">Thermal        </t>
  </si>
  <si>
    <t>Normal Rainfall</t>
  </si>
  <si>
    <t xml:space="preserve">$100,000+ </t>
  </si>
  <si>
    <t>Number of Farms</t>
  </si>
  <si>
    <t>Land in Farms</t>
  </si>
  <si>
    <t>Precipitation</t>
  </si>
  <si>
    <t>Sheep and Lambs (included in Other)</t>
  </si>
  <si>
    <t>California</t>
  </si>
  <si>
    <t>Iowa</t>
  </si>
  <si>
    <t>Nebraska</t>
  </si>
  <si>
    <t>North Coast</t>
  </si>
  <si>
    <t xml:space="preserve">Eureka WFO     </t>
  </si>
  <si>
    <t>Central Coast</t>
  </si>
  <si>
    <t>Sacramento Valley</t>
  </si>
  <si>
    <t xml:space="preserve">Red Bluff      </t>
  </si>
  <si>
    <t>San Joaquin Valley</t>
  </si>
  <si>
    <t>Merced Macready</t>
  </si>
  <si>
    <t>Cascade Sierra</t>
  </si>
  <si>
    <t xml:space="preserve">Blue Canyon    </t>
  </si>
  <si>
    <t>Yosemite Valley</t>
  </si>
  <si>
    <t>South Coast</t>
  </si>
  <si>
    <t>Southeast Interior</t>
  </si>
  <si>
    <t>Grain, Corn</t>
  </si>
  <si>
    <t>Wheat, All</t>
  </si>
  <si>
    <t>Kings</t>
  </si>
  <si>
    <t>Madera</t>
  </si>
  <si>
    <t>Sugar Beets</t>
  </si>
  <si>
    <t>Hogs and Pigs</t>
  </si>
  <si>
    <t>Almonds</t>
  </si>
  <si>
    <t>Escarole/Endive</t>
  </si>
  <si>
    <t>Plums</t>
  </si>
  <si>
    <t>Figs</t>
  </si>
  <si>
    <t>Plums, Dried</t>
  </si>
  <si>
    <t>Artichokes</t>
  </si>
  <si>
    <t>Flowers, Bulbs</t>
  </si>
  <si>
    <t>Pluots</t>
  </si>
  <si>
    <t>Flowers, Cut</t>
  </si>
  <si>
    <t>Pomegranates</t>
  </si>
  <si>
    <t>Avocados</t>
  </si>
  <si>
    <t>Flowers, Potted Plants</t>
  </si>
  <si>
    <t>Raspberries</t>
  </si>
  <si>
    <t>Beans, Dry Lima</t>
  </si>
  <si>
    <t>Garlic</t>
  </si>
  <si>
    <t>Nectarines</t>
  </si>
  <si>
    <t>Rice, Sweet</t>
  </si>
  <si>
    <t>Grapes, Raisins</t>
  </si>
  <si>
    <t>Nursery, Bedding Plants</t>
  </si>
  <si>
    <t>Safflower</t>
  </si>
  <si>
    <t>Grapes, Table</t>
  </si>
  <si>
    <t>Nursery Crops</t>
  </si>
  <si>
    <t>Seed, Alfalfa</t>
  </si>
  <si>
    <t>Grapes, Wine</t>
  </si>
  <si>
    <t>Olives</t>
  </si>
  <si>
    <t>Seed, Bermuda Grass</t>
  </si>
  <si>
    <t>Brussels Sprouts</t>
  </si>
  <si>
    <t>Onions, Dry</t>
  </si>
  <si>
    <t>Seed, Ladino Clover</t>
  </si>
  <si>
    <t>Hay, Alfalfa</t>
  </si>
  <si>
    <t>Onions, Green</t>
  </si>
  <si>
    <t>Seed, Vegetable and Flower</t>
  </si>
  <si>
    <t>Herbs</t>
  </si>
  <si>
    <t>Parsley</t>
  </si>
  <si>
    <t>Kale</t>
  </si>
  <si>
    <t>Strawberries</t>
  </si>
  <si>
    <t>Kiwifruit</t>
  </si>
  <si>
    <t>Kumquats</t>
  </si>
  <si>
    <t>Vegetables, Greenhouse</t>
  </si>
  <si>
    <t>Cotton, American Pima</t>
  </si>
  <si>
    <t>Vegetables, Oriental</t>
  </si>
  <si>
    <t>Daikon</t>
  </si>
  <si>
    <t>Persimmons</t>
  </si>
  <si>
    <t>Dates</t>
  </si>
  <si>
    <t>Pigeons and Squabs</t>
  </si>
  <si>
    <t>Eggplant</t>
  </si>
  <si>
    <t>Limes</t>
  </si>
  <si>
    <t>Pistachios</t>
  </si>
  <si>
    <t>Corn, Sweet</t>
  </si>
  <si>
    <t>Jojoba</t>
  </si>
  <si>
    <t>Watercress</t>
  </si>
  <si>
    <t>Source of Income</t>
  </si>
  <si>
    <t>FIELD CROPS</t>
  </si>
  <si>
    <t>Corn for Grain</t>
  </si>
  <si>
    <t>Cotton Lint</t>
  </si>
  <si>
    <t>Oil Crops</t>
  </si>
  <si>
    <t>Wheat</t>
  </si>
  <si>
    <t>TOTAL</t>
  </si>
  <si>
    <t>% of Gross Cash Income</t>
  </si>
  <si>
    <t>FRUIT AND NUT CROPS</t>
  </si>
  <si>
    <t>LIVESTOCK, POULTRY AND PRODUCTS</t>
  </si>
  <si>
    <t>Hogs</t>
  </si>
  <si>
    <t>Other Livestock/Poultry</t>
  </si>
  <si>
    <t>TOTAL CASH INCOME FROM MARKETINGS</t>
  </si>
  <si>
    <t>GROSS CASH INCOME FROM FARMING</t>
  </si>
  <si>
    <t>ALL OTHER CROPS</t>
  </si>
  <si>
    <t>Poultry and Eggs</t>
  </si>
  <si>
    <t>Triticale</t>
  </si>
  <si>
    <t>VEGETABLE AND MELON CROPS TOTAL VALUE</t>
  </si>
  <si>
    <t>FRUIT AND NUT CROPS TOTAL VALUE</t>
  </si>
  <si>
    <t>FIELD AND SEED CROPS TOTAL VALUE</t>
  </si>
  <si>
    <t>LIVESTOCK, DAIRY, POULTRY, AND APIARY TOTAL VALUE</t>
  </si>
  <si>
    <t/>
  </si>
  <si>
    <t>$1,000</t>
  </si>
  <si>
    <t>United States</t>
  </si>
  <si>
    <t>Texas</t>
  </si>
  <si>
    <t>Cabbage, F.M.</t>
  </si>
  <si>
    <t>Carrots, F.M.</t>
  </si>
  <si>
    <t>Spinach, F.M.</t>
  </si>
  <si>
    <t>Broilers</t>
  </si>
  <si>
    <t>Carrots, All</t>
  </si>
  <si>
    <t>FLORICULTURE</t>
  </si>
  <si>
    <t>VEGETABLES AND MELONS</t>
  </si>
  <si>
    <r>
      <t xml:space="preserve">Crop and Livestock Commodities in which California Leads the Nation </t>
    </r>
    <r>
      <rPr>
        <b/>
        <vertAlign val="superscript"/>
        <sz val="10"/>
        <color rgb="FFFFFFFF"/>
        <rFont val="Calibri"/>
        <family val="2"/>
      </rPr>
      <t>1</t>
    </r>
  </si>
  <si>
    <r>
      <rPr>
        <i/>
        <vertAlign val="superscript"/>
        <sz val="7"/>
        <color rgb="FF000000"/>
        <rFont val="Calibri"/>
        <family val="2"/>
      </rPr>
      <t xml:space="preserve">2 </t>
    </r>
    <r>
      <rPr>
        <i/>
        <sz val="7"/>
        <color rgb="FF000000"/>
        <rFont val="Calibri"/>
        <family val="2"/>
      </rPr>
      <t>Includes tangelos, tangerines and tangors.</t>
    </r>
  </si>
  <si>
    <r>
      <t xml:space="preserve">Total 
Value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</si>
  <si>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California 
Rank </t>
    </r>
    <r>
      <rPr>
        <b/>
        <vertAlign val="superscript"/>
        <sz val="8"/>
        <color rgb="FF296F1F"/>
        <rFont val="Calibri"/>
        <family val="2"/>
      </rPr>
      <t>3</t>
    </r>
  </si>
  <si>
    <r>
      <t>U.S. 
Rank</t>
    </r>
    <r>
      <rPr>
        <b/>
        <vertAlign val="superscript"/>
        <sz val="8"/>
        <color rgb="FF296F1F"/>
        <rFont val="Calibri"/>
        <family val="2"/>
      </rPr>
      <t xml:space="preserve"> 1</t>
    </r>
  </si>
  <si>
    <r>
      <t xml:space="preserve">Cash Receipts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</si>
  <si>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U.S. 
Rank </t>
    </r>
    <r>
      <rPr>
        <b/>
        <vertAlign val="superscript"/>
        <sz val="8"/>
        <color rgb="FF296F1F"/>
        <rFont val="Calibri"/>
        <family val="2"/>
      </rPr>
      <t>1</t>
    </r>
  </si>
  <si>
    <t xml:space="preserve"> </t>
  </si>
  <si>
    <r>
      <t xml:space="preserve">FARM RELATED INCOME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</si>
  <si>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t>Source:  California County Agricultural Commissioners’ Reports</t>
  </si>
  <si>
    <t>VALUE OF AGRICULTURAL SECTOR PRODUCTION</t>
  </si>
  <si>
    <t>Pumpkins</t>
  </si>
  <si>
    <t>NA</t>
  </si>
  <si>
    <t>NA  Not available.</t>
  </si>
  <si>
    <t>Peppers, Chili</t>
  </si>
  <si>
    <t>Farm Chickens</t>
  </si>
  <si>
    <t xml:space="preserve">Wool </t>
  </si>
  <si>
    <t>NA   Not available.</t>
  </si>
  <si>
    <t>Imperial</t>
  </si>
  <si>
    <t>San Diego</t>
  </si>
  <si>
    <t>Santa Barbara</t>
  </si>
  <si>
    <t>Riverside</t>
  </si>
  <si>
    <t>Colusa</t>
  </si>
  <si>
    <t>San Luis Obispo</t>
  </si>
  <si>
    <t>Butte</t>
  </si>
  <si>
    <t>Sonoma</t>
  </si>
  <si>
    <t>Glenn</t>
  </si>
  <si>
    <t>Yolo</t>
  </si>
  <si>
    <t>Santa Cruz</t>
  </si>
  <si>
    <t>Napa</t>
  </si>
  <si>
    <t>Sutter</t>
  </si>
  <si>
    <t>Sacramento</t>
  </si>
  <si>
    <t>San Bernardino</t>
  </si>
  <si>
    <t>Solano</t>
  </si>
  <si>
    <t>Tehama</t>
  </si>
  <si>
    <t>Siskiyou</t>
  </si>
  <si>
    <t>Santa Clara</t>
  </si>
  <si>
    <t>Yuba</t>
  </si>
  <si>
    <t>San Mateo</t>
  </si>
  <si>
    <t>Contra Costa</t>
  </si>
  <si>
    <t>Orange</t>
  </si>
  <si>
    <t>Marin</t>
  </si>
  <si>
    <t>Shasta</t>
  </si>
  <si>
    <t>Placer</t>
  </si>
  <si>
    <t>El Dorado</t>
  </si>
  <si>
    <t>Amador</t>
  </si>
  <si>
    <t>Mono</t>
  </si>
  <si>
    <t>Tuolumne</t>
  </si>
  <si>
    <t>Calaveras</t>
  </si>
  <si>
    <t>Nevada</t>
  </si>
  <si>
    <t>Inyo</t>
  </si>
  <si>
    <t>Alpine</t>
  </si>
  <si>
    <t xml:space="preserve">Commodity </t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</si>
  <si>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California is the sole producer (99 percent or more) of the commodities in </t>
    </r>
    <r>
      <rPr>
        <b/>
        <i/>
        <sz val="7"/>
        <color rgb="FF000000"/>
        <rFont val="Calibri"/>
        <family val="2"/>
      </rPr>
      <t>bold</t>
    </r>
    <r>
      <rPr>
        <i/>
        <sz val="7"/>
        <color rgb="FF000000"/>
        <rFont val="Calibri"/>
        <family val="2"/>
      </rPr>
      <t>.</t>
    </r>
  </si>
  <si>
    <t>Top 10 Agricultural Counties</t>
  </si>
  <si>
    <t>Tangerines, Mandarins, Tangelos &amp; Tangors</t>
  </si>
  <si>
    <t>Tangerines</t>
  </si>
  <si>
    <t>Carrots, Processing</t>
  </si>
  <si>
    <t>Plums and Prunes</t>
  </si>
  <si>
    <t>Production</t>
  </si>
  <si>
    <r>
      <t>California Rank</t>
    </r>
    <r>
      <rPr>
        <b/>
        <vertAlign val="superscript"/>
        <sz val="8"/>
        <color rgb="FF296F1F"/>
        <rFont val="Calibri"/>
        <family val="2"/>
      </rPr>
      <t xml:space="preserve"> 3</t>
    </r>
  </si>
  <si>
    <r>
      <t xml:space="preserve">Crop Cash Receipts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</si>
  <si>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t>Spinach, All</t>
  </si>
  <si>
    <t>Cabbage, All</t>
  </si>
  <si>
    <t>Beans, All Snap</t>
  </si>
  <si>
    <t>Cucumbers, All</t>
  </si>
  <si>
    <t>Los Angeles</t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</si>
  <si>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Totals vary slightly from totals published by counties due to classification differences between county and state reports. </t>
    </r>
  </si>
  <si>
    <t>Hay</t>
  </si>
  <si>
    <t>Floriculture</t>
  </si>
  <si>
    <r>
      <t xml:space="preserve">² </t>
    </r>
    <r>
      <rPr>
        <i/>
        <sz val="7"/>
        <color theme="1"/>
        <rFont val="Calibri"/>
        <family val="2"/>
        <scheme val="minor"/>
      </rPr>
      <t>Includes nursery/greenhouse crops (excluding Floriculture), Christmas trees, seed crops, and miscellaneous field, vegetable, berry, tree fruit, and nut crops.</t>
    </r>
  </si>
  <si>
    <t xml:space="preserve">TOTAL </t>
  </si>
  <si>
    <t xml:space="preserve"> ---- $1,000 ----</t>
  </si>
  <si>
    <t>San Benito</t>
  </si>
  <si>
    <t>Mendocino</t>
  </si>
  <si>
    <t>Modoc</t>
  </si>
  <si>
    <t>Lake</t>
  </si>
  <si>
    <t>Plumas</t>
  </si>
  <si>
    <t>Sierra</t>
  </si>
  <si>
    <t>Other Field Crops includes barley, oats, hay, and cottonseed</t>
  </si>
  <si>
    <t>Total marketings is all the crops added together</t>
  </si>
  <si>
    <t>Under "Value added by U.S. Agriculture…."</t>
  </si>
  <si>
    <t>Walnuts (In-Shell)</t>
  </si>
  <si>
    <t>Almond (Shelled)</t>
  </si>
  <si>
    <t>Grapes, Table Type</t>
  </si>
  <si>
    <t>Mushrooms</t>
  </si>
  <si>
    <r>
      <t xml:space="preserve">CA Share of
 U.S. Receipts </t>
    </r>
    <r>
      <rPr>
        <b/>
        <vertAlign val="superscript"/>
        <sz val="8"/>
        <color rgb="FF296F1F"/>
        <rFont val="Calibri"/>
        <family val="2"/>
      </rPr>
      <t>2</t>
    </r>
  </si>
  <si>
    <t>Item</t>
  </si>
  <si>
    <t>Food grains</t>
  </si>
  <si>
    <t>Feed crops</t>
  </si>
  <si>
    <t>Cotton</t>
  </si>
  <si>
    <t>Oil crops</t>
  </si>
  <si>
    <t>Fruits and tree nuts</t>
  </si>
  <si>
    <t>Vegetables</t>
  </si>
  <si>
    <t>All other crops</t>
  </si>
  <si>
    <t>Home consumption</t>
  </si>
  <si>
    <r>
      <t xml:space="preserve">Value of inventory adjustment </t>
    </r>
    <r>
      <rPr>
        <vertAlign val="superscript"/>
        <sz val="8"/>
        <color rgb="FF000000"/>
        <rFont val="Calibri"/>
        <family val="2"/>
      </rPr>
      <t>2</t>
    </r>
  </si>
  <si>
    <t>Meat animals</t>
  </si>
  <si>
    <t>Dairy products</t>
  </si>
  <si>
    <t>Poultry and eggs</t>
  </si>
  <si>
    <t>Miscellaneous livestock</t>
  </si>
  <si>
    <t>Machine hire and custom work</t>
  </si>
  <si>
    <t>Forest products sold</t>
  </si>
  <si>
    <t>Other farm income</t>
  </si>
  <si>
    <t>Gross imputed rental value of farm  dwellings</t>
  </si>
  <si>
    <t>Farm Origin</t>
  </si>
  <si>
    <t>Feed purchased</t>
  </si>
  <si>
    <t>Livestock and poultry purchased</t>
  </si>
  <si>
    <t>Seed purchased</t>
  </si>
  <si>
    <t>Manufactured Inputs</t>
  </si>
  <si>
    <t>Fertilizers and lime</t>
  </si>
  <si>
    <t>Pesticides</t>
  </si>
  <si>
    <t>Petroleum fuel and oils</t>
  </si>
  <si>
    <t>Electricity</t>
  </si>
  <si>
    <t>Other Purchased Inputs</t>
  </si>
  <si>
    <t>Repair and maintenance of capital items</t>
  </si>
  <si>
    <t>Marketing, storage, and transportation expenses</t>
  </si>
  <si>
    <t>Contract labor</t>
  </si>
  <si>
    <t>Miscellaneous expenses</t>
  </si>
  <si>
    <t>+ Direct Government payments</t>
  </si>
  <si>
    <t>- Motor vehicle registration and licensing fees</t>
  </si>
  <si>
    <t>- Property taxes</t>
  </si>
  <si>
    <t>Employee compensation (total hired labor)</t>
  </si>
  <si>
    <t>Net rent paid to landlords</t>
  </si>
  <si>
    <t xml:space="preserve">economy and is the sum of the income from production earned by all factors-of-production, regardless of ownership. Net farm income is the farm operators' share of </t>
  </si>
  <si>
    <r>
      <t>in current-year sales.</t>
    </r>
    <r>
      <rPr>
        <sz val="7"/>
        <color rgb="FF000000"/>
        <rFont val="Calibri"/>
        <family val="2"/>
      </rPr>
      <t xml:space="preserve"> </t>
    </r>
    <r>
      <rPr>
        <b/>
        <sz val="7"/>
        <color rgb="FF000000"/>
        <rFont val="Calibri"/>
        <family val="2"/>
      </rPr>
      <t xml:space="preserve"> </t>
    </r>
  </si>
  <si>
    <r>
      <t xml:space="preserve">Mandarins &amp; Mandarin Hybrids </t>
    </r>
    <r>
      <rPr>
        <vertAlign val="superscript"/>
        <sz val="8"/>
        <color rgb="FF000000"/>
        <rFont val="Calibri"/>
        <family val="2"/>
      </rPr>
      <t>2</t>
    </r>
  </si>
  <si>
    <r>
      <t xml:space="preserve">Value and Ranks </t>
    </r>
    <r>
      <rPr>
        <b/>
        <vertAlign val="superscript"/>
        <sz val="8"/>
        <color rgb="FF296F1F"/>
        <rFont val="Calibri"/>
        <family val="2"/>
      </rPr>
      <t>1</t>
    </r>
  </si>
  <si>
    <t>Gov payments were ommitted</t>
  </si>
  <si>
    <t xml:space="preserve">Gov payments </t>
  </si>
  <si>
    <r>
      <t>This Gross Cash Income From Farming is consistent with the ERS report:</t>
    </r>
    <r>
      <rPr>
        <i/>
        <sz val="8"/>
        <color theme="1"/>
        <rFont val="Calibri"/>
        <family val="2"/>
        <scheme val="minor"/>
      </rPr>
      <t xml:space="preserve"> "Net cash income"</t>
    </r>
  </si>
  <si>
    <t>Strawberries, Lettuce (Romaine), Lettuce (Head), Broccoli</t>
  </si>
  <si>
    <t>Almonds, Milk, Grapes (Wine), Walnuts</t>
  </si>
  <si>
    <t>Other animals/products</t>
  </si>
  <si>
    <t>Aquaculture</t>
  </si>
  <si>
    <t>Other Animals &amp; Products</t>
  </si>
  <si>
    <t>Number of Eggs (1,000)</t>
  </si>
  <si>
    <r>
      <rPr>
        <i/>
        <vertAlign val="superscript"/>
        <sz val="7"/>
        <color rgb="FF000000"/>
        <rFont val="Calibri"/>
        <family val="2"/>
      </rPr>
      <t xml:space="preserve">1 </t>
    </r>
    <r>
      <rPr>
        <i/>
        <sz val="7"/>
        <color rgb="FF000000"/>
        <rFont val="Calibri"/>
        <family val="2"/>
      </rPr>
      <t>Includes forest products sold, machine hire and custom work, total direct government payments, and other miscellaneous farm income.</t>
    </r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</si>
  <si>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 Based on USDA Economic Research Service cash receipts value of quantity harvested for crops, value of quantity marketed for livestock, and value of quantity produced</t>
    </r>
  </si>
  <si>
    <t>Source:  National Oceanic and Atmospheric Administration and National Weather Service, and calculated by USDA National Agricultural Statistics Service</t>
  </si>
  <si>
    <t xml:space="preserve">County </t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</si>
  <si>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 Based on USDA Economic Research Service cash receipts value of quantity harvested for crops, value of quantity marketing for livestock, and value of quantity produced for </t>
    </r>
  </si>
  <si>
    <t>Commodity Rank, Acreage, Production, and Value, 2020</t>
  </si>
  <si>
    <r>
      <t xml:space="preserve">Farm Income Indicators, 2016-2020 </t>
    </r>
    <r>
      <rPr>
        <b/>
        <vertAlign val="superscript"/>
        <sz val="10"/>
        <color rgb="FFFFFFFF"/>
        <rFont val="Calibri"/>
        <family val="2"/>
      </rPr>
      <t>1</t>
    </r>
  </si>
  <si>
    <t>Top 20 Commodities for 2018-2020</t>
  </si>
  <si>
    <t>Cattle and calves</t>
  </si>
  <si>
    <r>
      <rPr>
        <i/>
        <vertAlign val="superscript"/>
        <sz val="7"/>
        <color theme="1"/>
        <rFont val="Calibri"/>
        <family val="2"/>
        <scheme val="minor"/>
      </rPr>
      <t>1</t>
    </r>
    <r>
      <rPr>
        <i/>
        <sz val="7"/>
        <color theme="1"/>
        <rFont val="Calibri"/>
        <family val="2"/>
        <scheme val="minor"/>
      </rPr>
      <t xml:space="preserve"> Total value is based on USDA Economic Research Service cash receipts, September 2021 release.</t>
    </r>
  </si>
  <si>
    <r>
      <t xml:space="preserve">Miscellaneous crops </t>
    </r>
    <r>
      <rPr>
        <vertAlign val="superscript"/>
        <sz val="8"/>
        <color rgb="FF000000"/>
        <rFont val="Calibri"/>
        <family val="2"/>
      </rPr>
      <t>2</t>
    </r>
  </si>
  <si>
    <t>Top 5 Agricultural States in Cash Receipts, 2020</t>
  </si>
  <si>
    <t>Kansas</t>
  </si>
  <si>
    <t>Other Farm Income</t>
  </si>
  <si>
    <t>Source: USDA Economic Research Service, September 2021 release</t>
  </si>
  <si>
    <t>Cash Income by Commodity Groups, 2018-2020</t>
  </si>
  <si>
    <t>Total interest expense</t>
  </si>
  <si>
    <t>Number of Farms and Land in Farms; by Economic Sales Class, California, 2011-2020</t>
  </si>
  <si>
    <t>Pistachios (In-Shell)</t>
  </si>
  <si>
    <r>
      <rPr>
        <i/>
        <vertAlign val="superscript"/>
        <sz val="7"/>
        <color rgb="FF000000"/>
        <rFont val="Calibri"/>
        <family val="2"/>
      </rPr>
      <t xml:space="preserve">1  </t>
    </r>
    <r>
      <rPr>
        <i/>
        <sz val="7"/>
        <color rgb="FF000000"/>
        <rFont val="Calibri"/>
        <family val="2"/>
      </rPr>
      <t xml:space="preserve"> Based on USDA Economic Research Service quantity produced for crops and on quantity marketed for livestock and poultry products, September 2021 release.  </t>
    </r>
  </si>
  <si>
    <t xml:space="preserve">      for poultry products, September 2021 release. </t>
  </si>
  <si>
    <r>
      <rPr>
        <i/>
        <vertAlign val="superscript"/>
        <sz val="7"/>
        <color rgb="FF000000"/>
        <rFont val="Calibri"/>
        <family val="2"/>
      </rPr>
      <t>3</t>
    </r>
    <r>
      <rPr>
        <i/>
        <sz val="7"/>
        <color rgb="FF000000"/>
        <rFont val="Calibri"/>
        <family val="2"/>
      </rPr>
      <t xml:space="preserve">   Based on USDA Economic Research Service cash receipts, September 2021 release.</t>
    </r>
  </si>
  <si>
    <t>Commodity Rank, Marketings, and Value, 2020</t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</si>
  <si>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 Based on USDA Economic Research Service quantity produced for crops and on quantity marketed for livestock and poultry products, September 2021 release.</t>
    </r>
  </si>
  <si>
    <t xml:space="preserve">      poultry products, September 2021 release.</t>
  </si>
  <si>
    <r>
      <t xml:space="preserve">2018-2019 </t>
    </r>
    <r>
      <rPr>
        <b/>
        <vertAlign val="superscript"/>
        <sz val="8"/>
        <color rgb="FF296F1F"/>
        <rFont val="Calibri"/>
        <family val="2"/>
      </rPr>
      <t>1</t>
    </r>
  </si>
  <si>
    <t>Seasonal Rainfall with Comparisons to Normal, 2018-2020</t>
  </si>
  <si>
    <r>
      <t xml:space="preserve">2019-2020 </t>
    </r>
    <r>
      <rPr>
        <b/>
        <vertAlign val="superscript"/>
        <sz val="8"/>
        <color rgb="FF296F1F"/>
        <rFont val="Calibri"/>
        <family val="2"/>
      </rPr>
      <t>1</t>
    </r>
  </si>
  <si>
    <t xml:space="preserve">Santa Rosa </t>
  </si>
  <si>
    <t>Napa State Hospital</t>
  </si>
  <si>
    <t>San Francisco</t>
  </si>
  <si>
    <t xml:space="preserve">San Jose </t>
  </si>
  <si>
    <t xml:space="preserve">Salinas </t>
  </si>
  <si>
    <t xml:space="preserve">Monterey </t>
  </si>
  <si>
    <t xml:space="preserve">Paso Robles </t>
  </si>
  <si>
    <t xml:space="preserve">Willows </t>
  </si>
  <si>
    <t xml:space="preserve">Sacramento </t>
  </si>
  <si>
    <t xml:space="preserve">Modesto   </t>
  </si>
  <si>
    <t xml:space="preserve">Madera    </t>
  </si>
  <si>
    <t xml:space="preserve">Fresno   </t>
  </si>
  <si>
    <t xml:space="preserve">Lemoore </t>
  </si>
  <si>
    <t xml:space="preserve">Visalia </t>
  </si>
  <si>
    <t>Alturas</t>
  </si>
  <si>
    <t xml:space="preserve">Mount Shasta </t>
  </si>
  <si>
    <t>Santa Maria</t>
  </si>
  <si>
    <t xml:space="preserve">Oxnard      </t>
  </si>
  <si>
    <t xml:space="preserve">Riverside  </t>
  </si>
  <si>
    <t xml:space="preserve">Los Angeles </t>
  </si>
  <si>
    <t xml:space="preserve">San Diego    </t>
  </si>
  <si>
    <t xml:space="preserve">Bishop      </t>
  </si>
  <si>
    <t xml:space="preserve">Lancaster </t>
  </si>
  <si>
    <t xml:space="preserve">Daggett  </t>
  </si>
  <si>
    <t xml:space="preserve">Blythe      </t>
  </si>
  <si>
    <t xml:space="preserve">Imperial </t>
  </si>
  <si>
    <t>Almonds, Pistachios, Poultry (Unspecified), Grapes (Table)</t>
  </si>
  <si>
    <t>Grapes (Table), Almonds, Pistachios, Tangerines &amp; Mandarins</t>
  </si>
  <si>
    <t>Milk, Oranges (Navel), Cattle &amp; Calves, Grapes (Table)</t>
  </si>
  <si>
    <t>Almonds, Milk, Chickens (Unspecified), Cattle &amp; Calves</t>
  </si>
  <si>
    <t>Milk, Pistachios, Cattle &amp; Calves, Cotton (Pima)</t>
  </si>
  <si>
    <t>Strawberries, Lemons, Avocados, Raspberries</t>
  </si>
  <si>
    <r>
      <t xml:space="preserve">County Rank, Total Value of Production and Leading Commodities, 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</si>
  <si>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Alameda</t>
  </si>
  <si>
    <t>Mariposa</t>
  </si>
  <si>
    <t>Walnuts, Almonds, Olives, Nursery Products</t>
  </si>
  <si>
    <t>Grapes (Wine), Milk, Livestock (Unspecified), Livestock Products</t>
  </si>
  <si>
    <t>Vegetables (Unspecified), Almonds, Tomatoes (Processing), Nursery Products</t>
  </si>
  <si>
    <t>Strawberries, Raspberries, Nursery Products, Vegetables (Unspecified)</t>
  </si>
  <si>
    <t>Mushrooms, Nursery (Woody Ornamentals), Nursery Plants (Bedding), Nursery Products</t>
  </si>
  <si>
    <t>Strawberries, Cauliflower, Broccoli, Grapes (Wine)</t>
  </si>
  <si>
    <t>Strawberries, Grapes (Wine), Vegetables (Unspecified), Avocados</t>
  </si>
  <si>
    <t>Verified based on County Agricultural Commissioner's Report (crop year 2019-2020)</t>
  </si>
  <si>
    <t>Vegetables (Unspecified), Salad Greens, Grapes (Wine), Spinach</t>
  </si>
  <si>
    <t>Grapes (Wine), Milk, Poultry (Unspecified), Nursery Products</t>
  </si>
  <si>
    <t>Nursery (Woody Ornamentals), Milk, Alfalfa Hay, Grapes (Table)</t>
  </si>
  <si>
    <t>Cattle &amp; Calves, Alfalfa Hay, Grain Hay, Potatoes</t>
  </si>
  <si>
    <t>Cattle &amp; Calves, Pasture (Range), Livestock (Unspecified), Livestock Products</t>
  </si>
  <si>
    <t>Milk, Poultry (Unspecified), Cattle &amp; Calves, Pasture (Range)</t>
  </si>
  <si>
    <t>Almonds, Milk, Pistachios, Grapes (Wine)</t>
  </si>
  <si>
    <t>Nursery Products, Field Crops (Unspecified), Apiary Products, Vegetables (Unspecified)</t>
  </si>
  <si>
    <t>Grapes (Wine), Pears (Bartlett), Livestock (Unspecified), Cattle &amp; Calves</t>
  </si>
  <si>
    <t>Cattle &amp; Calves, Nursery Products, Alfalfa Hay, Pasture (Range)</t>
  </si>
  <si>
    <t>Pasture (Range), Cattle &amp; Calves, Pasture (Irrigated), Other Hay</t>
  </si>
  <si>
    <t>Grapes (Wine), Cattle &amp; Calves, Fruits &amp; Nuts, Pasture (Range)</t>
  </si>
  <si>
    <r>
      <t>Trinity</t>
    </r>
    <r>
      <rPr>
        <vertAlign val="superscript"/>
        <sz val="8"/>
        <rFont val="Calibri"/>
        <family val="2"/>
        <scheme val="minor"/>
      </rPr>
      <t xml:space="preserve"> 2</t>
    </r>
  </si>
  <si>
    <r>
      <t xml:space="preserve">San Francisco </t>
    </r>
    <r>
      <rPr>
        <vertAlign val="superscript"/>
        <sz val="8"/>
        <rFont val="Calibri"/>
        <family val="2"/>
        <scheme val="minor"/>
      </rPr>
      <t>2</t>
    </r>
  </si>
  <si>
    <r>
      <t>Lassen</t>
    </r>
    <r>
      <rPr>
        <vertAlign val="superscript"/>
        <sz val="8"/>
        <rFont val="Calibri"/>
        <family val="2"/>
        <scheme val="minor"/>
      </rPr>
      <t xml:space="preserve"> 2</t>
    </r>
  </si>
  <si>
    <r>
      <t>Humboldt</t>
    </r>
    <r>
      <rPr>
        <vertAlign val="superscript"/>
        <sz val="8"/>
        <rFont val="Calibri"/>
        <family val="2"/>
        <scheme val="minor"/>
      </rPr>
      <t xml:space="preserve"> 2</t>
    </r>
  </si>
  <si>
    <r>
      <t>Del Norte</t>
    </r>
    <r>
      <rPr>
        <vertAlign val="superscript"/>
        <sz val="8"/>
        <rFont val="Calibri"/>
        <family val="2"/>
        <scheme val="minor"/>
      </rPr>
      <t xml:space="preserve"> 2</t>
    </r>
  </si>
  <si>
    <t>Cattle (Heifers &amp; Steers), Vegetables (Unspecified), Alfalfa Hay, Lettuce (Leaf)</t>
  </si>
  <si>
    <t>Nursery Products, Nursery (Woody Ornamentals), Flowering &amp; Foliage Plants, Vegetables (Unspecified)</t>
  </si>
  <si>
    <t>Grapes (Wine), Cattle &amp; Calves, Livestock Products, Vegetables (Unspecified)</t>
  </si>
  <si>
    <t>Milk, Chicken Eggs, Cattle &amp; Calves, Cattle (Cull Milk Cows)</t>
  </si>
  <si>
    <t>Nursery Plants (Strawberry), Alfalfa Hay, Timber, Vegetables (Unspecified)</t>
  </si>
  <si>
    <t>Grapes (Wine), Timber, Cattle &amp; Calves, Pears (Bartlett)</t>
  </si>
  <si>
    <t>Timber, Hay (Other), Cattle (Stockers/Feeders), Nursery Products</t>
  </si>
  <si>
    <t>Cattle &amp; Calves, Sweet Corn, Tomatoes (Unspecified), Nursery Products</t>
  </si>
  <si>
    <t>Nursery Plants (Potted), Vegetables (Unspecified), Nursery Products, Brussels Sprouts</t>
  </si>
  <si>
    <t>Nursery (Woody Ornamentals), Fruits &amp; Nuts, Vegetables (Unspecified), Nursery Products</t>
  </si>
  <si>
    <t>Apples, Timber, Grapes (Wine), Cattle &amp; Calves</t>
  </si>
  <si>
    <t>Timber, Hemp, Cattle (Steers), Alfalfa Hay</t>
  </si>
  <si>
    <t>Grapes (Wine), Cattle &amp; Calves, Pasture (Range), Timber</t>
  </si>
  <si>
    <t>Livestock (Unspecified), Pasture (Range), Timber, Cattle &amp; Calves</t>
  </si>
  <si>
    <t>Alfalfa Hay, Cattle &amp; Calves, Sheep &amp; Lambs, Livestock (Unspecified)</t>
  </si>
  <si>
    <t>Cattles &amp; Calves, Vegetables (Unspecified), Grapes (Wine), Timber</t>
  </si>
  <si>
    <t>Timber, Cattle (Steers), Alfalfa Hay, Pasture (Irrigated)</t>
  </si>
  <si>
    <t>Cattle &amp; Calves, Poultry (Unspecified), Grapes (Wine), Pasture (Range)</t>
  </si>
  <si>
    <t>Milk, Almonds, Chickens (Broilers), Sweet Potatoes</t>
  </si>
  <si>
    <t>Cattle (Heifers &amp; Steers), Vegetables, Alfalfa Hay, Lettuce (Leaf)</t>
  </si>
  <si>
    <t>Almonds, Rice, Walnuts, Tomatoes (Processing)</t>
  </si>
  <si>
    <t>Almonds, Rice, Walnuts, Milk,</t>
  </si>
  <si>
    <t>Tomatoes (Processing), Grapes (Wine), Almonds, Rice</t>
  </si>
  <si>
    <t>Rice, Almonds, Walnuts, Dried Plums</t>
  </si>
  <si>
    <t>Rice, Walnuts, Peaches (Clingstone), Tomatoes (Processing)</t>
  </si>
  <si>
    <t>Rice, Walnuts, Livestock (Unspecified), Dried Plums</t>
  </si>
  <si>
    <t>Rice, Cattle &amp; Calves (Unspecified), Walnuts, Timber</t>
  </si>
  <si>
    <t>√</t>
  </si>
  <si>
    <t>Figs, Rice and Seed, Ladino Clover are not found.</t>
  </si>
  <si>
    <t xml:space="preserve">Forest products sold </t>
  </si>
  <si>
    <t>Total direct government payments</t>
  </si>
  <si>
    <t>Other Misc. farm income</t>
  </si>
  <si>
    <t>Farm related Income</t>
  </si>
  <si>
    <r>
      <t>Report: "</t>
    </r>
    <r>
      <rPr>
        <i/>
        <sz val="10"/>
        <color theme="1"/>
        <rFont val="Calibri"/>
        <family val="2"/>
        <scheme val="minor"/>
      </rPr>
      <t>Value added to the U.S. economy by the agricultural sector"</t>
    </r>
  </si>
  <si>
    <t>Source: USDA Economic Research Service, September 2021 release.</t>
  </si>
  <si>
    <t>income from the sector's production activities. The concept presented is consistent with that employed by the Organization for Economic Cooperation and Development.</t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</si>
  <si>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A positive value of inventory change represents current-year production not sold by December 31. A negative value is an offset to production from prior years included</t>
    </r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</si>
  <si>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Value of agricultural sector production is the gross value of commodities and services produced within a year. Net value-added is the sector's contribution to the national 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</si>
  <si>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2020 data is unavailable.  For further information, see the California County Agricultural Commissioners' Reports Crop Year 2019-2020.</t>
    </r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</si>
  <si>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  Rainfall year is October 1 ‐ September 30.</t>
    </r>
  </si>
  <si>
    <r>
      <t xml:space="preserve">Miscellaneous Crops </t>
    </r>
    <r>
      <rPr>
        <vertAlign val="superscript"/>
        <sz val="8"/>
        <color rgb="FF000000"/>
        <rFont val="Calibri"/>
        <family val="2"/>
      </rPr>
      <t>4</t>
    </r>
  </si>
  <si>
    <r>
      <t xml:space="preserve">Oil Crops </t>
    </r>
    <r>
      <rPr>
        <vertAlign val="superscript"/>
        <sz val="8"/>
        <color rgb="FF000000"/>
        <rFont val="Calibri"/>
        <family val="2"/>
      </rPr>
      <t>5</t>
    </r>
  </si>
  <si>
    <r>
      <rPr>
        <i/>
        <vertAlign val="superscript"/>
        <sz val="7"/>
        <color rgb="FF000000"/>
        <rFont val="Calibri"/>
        <family val="2"/>
      </rPr>
      <t>4</t>
    </r>
    <r>
      <rPr>
        <i/>
        <sz val="7"/>
        <color rgb="FF000000"/>
        <rFont val="Calibri"/>
        <family val="2"/>
      </rPr>
      <t xml:space="preserve">   Includes nursery/greenhouse crops (excluding Floriculture), Christmas trees, seed crops, and miscellaneous field, vegetable, berry, tree fruit, and nut crops.  </t>
    </r>
  </si>
  <si>
    <r>
      <rPr>
        <i/>
        <vertAlign val="superscript"/>
        <sz val="7"/>
        <color rgb="FF000000"/>
        <rFont val="Calibri"/>
        <family val="2"/>
      </rPr>
      <t>5</t>
    </r>
    <r>
      <rPr>
        <i/>
        <sz val="7"/>
        <color rgb="FF000000"/>
        <rFont val="Calibri"/>
        <family val="2"/>
      </rPr>
      <t xml:space="preserve">   Area harvested and production are based on sunflower and safflower only.</t>
    </r>
  </si>
  <si>
    <t>CA Share of
 U.S. Production</t>
  </si>
  <si>
    <t>Source:  County Agricultural Commissioners' Reports and State Board of Equalization, Timber Tax Division</t>
  </si>
  <si>
    <r>
      <rPr>
        <i/>
        <vertAlign val="superscript"/>
        <sz val="7"/>
        <color theme="1"/>
        <rFont val="Calibri"/>
        <family val="2"/>
      </rPr>
      <t xml:space="preserve">1 </t>
    </r>
    <r>
      <rPr>
        <i/>
        <sz val="7"/>
        <color theme="1"/>
        <rFont val="Calibri"/>
        <family val="2"/>
      </rPr>
      <t xml:space="preserve"> Based on USDA Economic Research Service cash receipts, 
    September 2021 release.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</si>
</sst>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_);\(0\)"/>
    <numFmt numFmtId="168" formatCode="[$-10409]#,##0"/>
    <numFmt numFmtId="169" formatCode="#,##0.0000"/>
    <numFmt numFmtId="170" formatCode="#,##0.000"/>
    <numFmt numFmtId="171" formatCode="0.0%"/>
    <numFmt numFmtId="172" formatCode="0.0000"/>
  </numFmts>
  <fonts count="8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0"/>
      <color rgb="FFFFFFFF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7"/>
      <color rgb="FF000000"/>
      <name val="Calibri"/>
      <family val="2"/>
    </font>
    <font>
      <sz val="7"/>
      <color theme="1"/>
      <name val="Calibri"/>
      <family val="2"/>
    </font>
    <font>
      <b/>
      <sz val="7"/>
      <color theme="1"/>
      <name val="Calibri"/>
      <family val="2"/>
    </font>
    <font>
      <i/>
      <sz val="7"/>
      <color theme="1"/>
      <name val="Calibri"/>
      <family val="2"/>
    </font>
    <font>
      <sz val="7"/>
      <color theme="1"/>
      <name val="Times New Roman"/>
      <family val="1"/>
    </font>
    <font>
      <b/>
      <sz val="7.5"/>
      <color rgb="FF296F1F"/>
      <name val="Calibri"/>
      <family val="2"/>
    </font>
    <font>
      <b/>
      <sz val="8"/>
      <color rgb="FF296F1F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2"/>
      <name val="Arial"/>
      <family val="2"/>
    </font>
    <font>
      <i/>
      <sz val="8"/>
      <color rgb="FF000000"/>
      <name val="Calibri"/>
      <family val="2"/>
    </font>
    <font>
      <sz val="10"/>
      <color rgb="FFFF0000"/>
      <name val="Calibri"/>
      <family val="2"/>
      <scheme val="minor"/>
    </font>
    <font>
      <sz val="7"/>
      <color rgb="FF000000"/>
      <name val="Calibri"/>
      <family val="2"/>
    </font>
    <font>
      <b/>
      <sz val="7"/>
      <color rgb="FF000000"/>
      <name val="Calibri"/>
      <family val="2"/>
    </font>
    <font>
      <i/>
      <sz val="7.5"/>
      <color rgb="FF000000"/>
      <name val="Calibri"/>
      <family val="2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rgb="FF000000"/>
      <name val="Calibri"/>
      <family val="2"/>
    </font>
    <font>
      <sz val="7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rgb="FF296F1F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vertAlign val="superscript"/>
      <sz val="10"/>
      <color rgb="FFFFFFFF"/>
      <name val="Calibri"/>
      <family val="2"/>
    </font>
    <font>
      <vertAlign val="superscript"/>
      <sz val="8"/>
      <color rgb="FF000000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vertAlign val="superscript"/>
      <sz val="8"/>
      <color rgb="FF296F1F"/>
      <name val="Calibri"/>
      <family val="2"/>
    </font>
    <font>
      <i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i/>
      <vertAlign val="superscript"/>
      <sz val="7"/>
      <color rgb="FF000000"/>
      <name val="Calibri"/>
      <family val="2"/>
    </font>
    <font>
      <b/>
      <i/>
      <sz val="8"/>
      <color rgb="FF000000"/>
      <name val="Calibri"/>
      <family val="2"/>
    </font>
    <font>
      <b/>
      <vertAlign val="superscript"/>
      <sz val="8"/>
      <color rgb="FF296F1F"/>
      <name val="Calibri"/>
      <family val="2"/>
      <scheme val="minor"/>
    </font>
    <font>
      <i/>
      <sz val="7"/>
      <name val="Calibri"/>
      <family val="2"/>
      <scheme val="minor"/>
    </font>
    <font>
      <i/>
      <vertAlign val="superscript"/>
      <sz val="7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i/>
      <sz val="7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rgb="FF296F1F"/>
      <name val="Calibri"/>
      <family val="2"/>
      <scheme val="minor"/>
    </font>
    <font>
      <sz val="11"/>
      <color theme="1"/>
      <name val="Calibri"/>
      <family val="2"/>
    </font>
    <font>
      <b/>
      <sz val="8"/>
      <name val="Calibri"/>
      <family val="2"/>
    </font>
    <font>
      <sz val="7.5"/>
      <color theme="1"/>
      <name val="Calibri"/>
      <family val="2"/>
    </font>
    <font>
      <sz val="8"/>
      <name val="Calibri"/>
      <family val="2"/>
    </font>
    <font>
      <i/>
      <vertAlign val="superscript"/>
      <sz val="7"/>
      <color theme="1"/>
      <name val="Calibri"/>
      <family val="2"/>
      <scheme val="minor"/>
    </font>
    <font>
      <b/>
      <sz val="11"/>
      <color rgb="FF296F1F"/>
      <name val="Calibri"/>
      <family val="2"/>
    </font>
    <font>
      <b/>
      <sz val="10"/>
      <color rgb="FF296F1F"/>
      <name val="Calibri"/>
      <family val="2"/>
    </font>
    <font>
      <i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i/>
      <vertAlign val="superscript"/>
      <sz val="7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296F1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296F1F"/>
      </top>
      <bottom/>
      <diagonal/>
    </border>
    <border>
      <left/>
      <right/>
      <top/>
      <bottom style="medium">
        <color rgb="FF296F1F"/>
      </bottom>
      <diagonal/>
    </border>
    <border>
      <left/>
      <right/>
      <top style="thin">
        <color rgb="FF296F1F"/>
      </top>
      <bottom/>
      <diagonal/>
    </border>
    <border>
      <left/>
      <right/>
      <top/>
      <bottom style="thin">
        <color rgb="FF296F1F"/>
      </bottom>
      <diagonal/>
    </border>
    <border>
      <left style="thin">
        <color rgb="FFD3D3D3"/>
      </left>
      <right/>
      <top/>
      <bottom/>
      <diagonal/>
    </border>
    <border>
      <left/>
      <right/>
      <top style="medium">
        <color auto="1"/>
      </top>
      <bottom/>
      <diagonal/>
    </border>
  </borders>
  <cellStyleXfs count="53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4" applyNumberFormat="0" applyAlignment="0" applyProtection="0"/>
    <xf numFmtId="0" fontId="17" fillId="7" borderId="5" applyNumberFormat="0" applyAlignment="0" applyProtection="0"/>
    <xf numFmtId="0" fontId="18" fillId="7" borderId="4" applyNumberFormat="0" applyAlignment="0" applyProtection="0"/>
    <xf numFmtId="0" fontId="19" fillId="0" borderId="6" applyNumberFormat="0" applyFill="0" applyAlignment="0" applyProtection="0"/>
    <xf numFmtId="0" fontId="8" fillId="8" borderId="7" applyNumberFormat="0" applyAlignment="0" applyProtection="0"/>
    <xf numFmtId="0" fontId="20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3" fillId="33" borderId="0" applyNumberFormat="0" applyBorder="0" applyAlignment="0" applyProtection="0"/>
    <xf numFmtId="0" fontId="39" fillId="0" borderId="0"/>
    <xf numFmtId="0" fontId="47" fillId="0" borderId="0"/>
    <xf numFmtId="0" fontId="48" fillId="0" borderId="0"/>
    <xf numFmtId="0" fontId="3" fillId="0" borderId="0"/>
    <xf numFmtId="0" fontId="48" fillId="0" borderId="0"/>
    <xf numFmtId="0" fontId="51" fillId="0" borderId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7" fillId="0" borderId="0"/>
  </cellStyleXfs>
  <cellXfs count="445">
    <xf numFmtId="0" fontId="0" fillId="0" borderId="0" xfId="0"/>
    <xf numFmtId="0" fontId="1" fillId="0" borderId="0" xfId="0" applyFont="1" applyAlignment="1">
      <alignment vertical="center"/>
    </xf>
    <xf numFmtId="3" fontId="49" fillId="0" borderId="0" xfId="0" applyNumberFormat="1" applyFont="1" applyFill="1" applyAlignment="1">
      <alignment horizontal="right" vertical="center"/>
    </xf>
    <xf numFmtId="0" fontId="49" fillId="0" borderId="0" xfId="0" applyFont="1" applyFill="1" applyAlignment="1">
      <alignment horizontal="right" vertical="center"/>
    </xf>
    <xf numFmtId="3" fontId="49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4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6" fillId="0" borderId="0" xfId="0" applyFont="1" applyBorder="1" applyAlignment="1">
      <alignment vertical="center"/>
    </xf>
    <xf numFmtId="0" fontId="38" fillId="0" borderId="0" xfId="0" applyFont="1" applyAlignment="1">
      <alignment vertical="center"/>
    </xf>
    <xf numFmtId="167" fontId="24" fillId="0" borderId="0" xfId="0" applyNumberFormat="1" applyFont="1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53" fillId="0" borderId="0" xfId="0" applyFont="1" applyBorder="1" applyAlignment="1">
      <alignment horizontal="left" vertical="center"/>
    </xf>
    <xf numFmtId="3" fontId="0" fillId="0" borderId="0" xfId="0" applyNumberForma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3" fontId="61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horizontal="right" vertical="center"/>
    </xf>
    <xf numFmtId="3" fontId="29" fillId="0" borderId="0" xfId="0" applyNumberFormat="1" applyFont="1" applyFill="1" applyBorder="1" applyAlignment="1">
      <alignment horizontal="right" vertical="center"/>
    </xf>
    <xf numFmtId="164" fontId="29" fillId="0" borderId="0" xfId="50" applyNumberFormat="1" applyFont="1" applyFill="1" applyBorder="1" applyAlignment="1">
      <alignment vertical="center"/>
    </xf>
    <xf numFmtId="3" fontId="62" fillId="0" borderId="0" xfId="0" applyNumberFormat="1" applyFont="1" applyFill="1" applyBorder="1" applyAlignment="1">
      <alignment vertical="center"/>
    </xf>
    <xf numFmtId="3" fontId="4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8" fontId="0" fillId="0" borderId="0" xfId="0" applyNumberFormat="1" applyBorder="1" applyAlignment="1">
      <alignment vertical="center"/>
    </xf>
    <xf numFmtId="0" fontId="29" fillId="0" borderId="0" xfId="0" applyFont="1" applyAlignment="1">
      <alignment vertical="center"/>
    </xf>
    <xf numFmtId="3" fontId="0" fillId="0" borderId="0" xfId="0" applyNumberFormat="1" applyBorder="1" applyAlignment="1">
      <alignment vertical="center"/>
    </xf>
    <xf numFmtId="168" fontId="52" fillId="0" borderId="0" xfId="49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62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5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right" vertical="center" indent="2"/>
    </xf>
    <xf numFmtId="0" fontId="35" fillId="0" borderId="0" xfId="0" applyFont="1" applyFill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43" fillId="0" borderId="0" xfId="0" applyFont="1" applyAlignment="1">
      <alignment vertical="center" wrapText="1"/>
    </xf>
    <xf numFmtId="0" fontId="4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50" fillId="0" borderId="0" xfId="0" applyFont="1" applyBorder="1" applyAlignment="1">
      <alignment vertical="center"/>
    </xf>
    <xf numFmtId="0" fontId="29" fillId="0" borderId="11" xfId="0" applyFont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6" fontId="40" fillId="0" borderId="13" xfId="0" applyNumberFormat="1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169" fontId="0" fillId="0" borderId="0" xfId="0" applyNumberFormat="1" applyBorder="1" applyAlignment="1">
      <alignment vertical="center"/>
    </xf>
    <xf numFmtId="0" fontId="22" fillId="0" borderId="0" xfId="0" applyFont="1" applyBorder="1" applyAlignment="1">
      <alignment vertical="center"/>
    </xf>
    <xf numFmtId="3" fontId="29" fillId="0" borderId="0" xfId="0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vertical="center"/>
    </xf>
    <xf numFmtId="0" fontId="46" fillId="0" borderId="11" xfId="0" applyFont="1" applyFill="1" applyBorder="1" applyAlignment="1">
      <alignment vertical="center"/>
    </xf>
    <xf numFmtId="0" fontId="46" fillId="0" borderId="13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right" vertical="center" indent="1"/>
    </xf>
    <xf numFmtId="0" fontId="56" fillId="0" borderId="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6" fontId="7" fillId="0" borderId="13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56" fillId="0" borderId="0" xfId="0" applyNumberFormat="1" applyFont="1" applyFill="1" applyBorder="1" applyAlignment="1">
      <alignment horizontal="center" vertical="center" wrapText="1"/>
    </xf>
    <xf numFmtId="0" fontId="57" fillId="0" borderId="0" xfId="0" applyNumberFormat="1" applyFont="1" applyFill="1" applyBorder="1" applyAlignment="1">
      <alignment vertical="center" wrapText="1"/>
    </xf>
    <xf numFmtId="0" fontId="57" fillId="0" borderId="0" xfId="0" applyNumberFormat="1" applyFont="1" applyFill="1" applyBorder="1" applyAlignment="1">
      <alignment horizontal="center" vertical="center" wrapText="1"/>
    </xf>
    <xf numFmtId="0" fontId="58" fillId="0" borderId="13" xfId="0" applyNumberFormat="1" applyFont="1" applyFill="1" applyBorder="1" applyAlignment="1">
      <alignment horizontal="center" vertical="center" wrapText="1"/>
    </xf>
    <xf numFmtId="0" fontId="57" fillId="0" borderId="11" xfId="0" applyNumberFormat="1" applyFont="1" applyFill="1" applyBorder="1" applyAlignment="1">
      <alignment horizontal="center" vertical="center" wrapText="1"/>
    </xf>
    <xf numFmtId="0" fontId="57" fillId="0" borderId="11" xfId="0" applyNumberFormat="1" applyFont="1" applyFill="1" applyBorder="1" applyAlignment="1">
      <alignment vertical="center" wrapText="1"/>
    </xf>
    <xf numFmtId="0" fontId="6" fillId="0" borderId="0" xfId="0" applyFont="1" applyFill="1" applyBorder="1"/>
    <xf numFmtId="0" fontId="46" fillId="0" borderId="0" xfId="0" applyFont="1" applyFill="1" applyBorder="1" applyAlignment="1">
      <alignment horizontal="left" wrapText="1" indent="1"/>
    </xf>
    <xf numFmtId="0" fontId="46" fillId="0" borderId="0" xfId="0" applyFont="1" applyFill="1" applyBorder="1" applyAlignment="1"/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indent="1"/>
    </xf>
    <xf numFmtId="0" fontId="29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29" fillId="0" borderId="0" xfId="0" applyFont="1" applyFill="1" applyBorder="1" applyAlignment="1">
      <alignment horizontal="left" vertical="center" indent="1"/>
    </xf>
    <xf numFmtId="3" fontId="6" fillId="0" borderId="0" xfId="0" applyNumberFormat="1" applyFont="1" applyFill="1" applyBorder="1" applyAlignment="1">
      <alignment horizontal="right" indent="2"/>
    </xf>
    <xf numFmtId="3" fontId="46" fillId="0" borderId="0" xfId="0" applyNumberFormat="1" applyFont="1" applyFill="1" applyBorder="1" applyAlignment="1">
      <alignment horizontal="right" wrapText="1" indent="2"/>
    </xf>
    <xf numFmtId="0" fontId="29" fillId="0" borderId="0" xfId="0" applyFont="1" applyFill="1" applyAlignment="1">
      <alignment horizontal="right" vertical="center" indent="2"/>
    </xf>
    <xf numFmtId="0" fontId="46" fillId="0" borderId="0" xfId="0" applyFont="1" applyFill="1" applyAlignment="1">
      <alignment vertical="center"/>
    </xf>
    <xf numFmtId="168" fontId="57" fillId="0" borderId="0" xfId="0" applyNumberFormat="1" applyFont="1" applyFill="1" applyBorder="1" applyAlignment="1">
      <alignment horizontal="right" vertical="center" wrapText="1" indent="5"/>
    </xf>
    <xf numFmtId="168" fontId="57" fillId="0" borderId="11" xfId="0" applyNumberFormat="1" applyFont="1" applyFill="1" applyBorder="1" applyAlignment="1">
      <alignment horizontal="right" vertical="center" wrapText="1" indent="5"/>
    </xf>
    <xf numFmtId="164" fontId="29" fillId="0" borderId="11" xfId="0" applyNumberFormat="1" applyFont="1" applyBorder="1" applyAlignment="1">
      <alignment horizontal="right" vertical="center" indent="3"/>
    </xf>
    <xf numFmtId="0" fontId="22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167" fontId="73" fillId="0" borderId="0" xfId="0" applyNumberFormat="1" applyFont="1" applyAlignment="1">
      <alignment vertical="center"/>
    </xf>
    <xf numFmtId="0" fontId="67" fillId="0" borderId="0" xfId="0" applyFont="1" applyAlignment="1">
      <alignment horizontal="center" vertical="center"/>
    </xf>
    <xf numFmtId="3" fontId="46" fillId="0" borderId="0" xfId="0" applyNumberFormat="1" applyFont="1" applyAlignment="1">
      <alignment horizontal="right"/>
    </xf>
    <xf numFmtId="3" fontId="57" fillId="0" borderId="0" xfId="0" applyNumberFormat="1" applyFont="1" applyAlignment="1">
      <alignment horizontal="right" wrapText="1"/>
    </xf>
    <xf numFmtId="0" fontId="57" fillId="0" borderId="0" xfId="0" applyFont="1" applyAlignment="1">
      <alignment horizontal="center"/>
    </xf>
    <xf numFmtId="3" fontId="46" fillId="0" borderId="11" xfId="0" applyNumberFormat="1" applyFont="1" applyBorder="1" applyAlignment="1">
      <alignment horizontal="right"/>
    </xf>
    <xf numFmtId="0" fontId="57" fillId="0" borderId="1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11" xfId="0" applyFont="1" applyBorder="1" applyAlignment="1">
      <alignment wrapText="1"/>
    </xf>
    <xf numFmtId="0" fontId="46" fillId="0" borderId="0" xfId="0" applyFont="1" applyAlignment="1">
      <alignment horizontal="left" indent="2"/>
    </xf>
    <xf numFmtId="0" fontId="57" fillId="0" borderId="0" xfId="0" applyFont="1" applyAlignment="1">
      <alignment horizontal="left" indent="2"/>
    </xf>
    <xf numFmtId="0" fontId="46" fillId="0" borderId="11" xfId="0" applyFont="1" applyBorder="1" applyAlignment="1">
      <alignment horizontal="left" indent="2"/>
    </xf>
    <xf numFmtId="0" fontId="30" fillId="0" borderId="0" xfId="0" applyFont="1" applyAlignment="1">
      <alignment horizontal="left" vertical="center" indent="1"/>
    </xf>
    <xf numFmtId="0" fontId="25" fillId="0" borderId="0" xfId="0" applyFont="1" applyBorder="1" applyAlignment="1">
      <alignment horizontal="left" vertical="center" indent="1"/>
    </xf>
    <xf numFmtId="0" fontId="29" fillId="0" borderId="0" xfId="0" applyFont="1" applyAlignment="1">
      <alignment horizontal="left" vertical="center" indent="2"/>
    </xf>
    <xf numFmtId="0" fontId="36" fillId="0" borderId="12" xfId="0" applyFont="1" applyFill="1" applyBorder="1" applyAlignment="1">
      <alignment vertical="center"/>
    </xf>
    <xf numFmtId="0" fontId="36" fillId="0" borderId="12" xfId="0" applyFont="1" applyFill="1" applyBorder="1" applyAlignment="1">
      <alignment horizontal="left" vertical="center" indent="1"/>
    </xf>
    <xf numFmtId="0" fontId="36" fillId="0" borderId="0" xfId="0" applyFont="1" applyFill="1" applyAlignment="1">
      <alignment horizontal="left" vertical="center" indent="1"/>
    </xf>
    <xf numFmtId="0" fontId="29" fillId="0" borderId="0" xfId="0" applyFont="1" applyAlignment="1">
      <alignment horizontal="left" vertical="center" indent="3"/>
    </xf>
    <xf numFmtId="0" fontId="46" fillId="0" borderId="0" xfId="0" applyFont="1" applyAlignment="1">
      <alignment horizontal="left" vertical="center" indent="3"/>
    </xf>
    <xf numFmtId="0" fontId="29" fillId="0" borderId="11" xfId="0" applyFont="1" applyBorder="1" applyAlignment="1">
      <alignment horizontal="left" vertical="center" indent="3"/>
    </xf>
    <xf numFmtId="0" fontId="29" fillId="0" borderId="11" xfId="0" applyFont="1" applyBorder="1" applyAlignment="1">
      <alignment horizontal="right" vertical="center" indent="3"/>
    </xf>
    <xf numFmtId="0" fontId="29" fillId="0" borderId="12" xfId="0" applyFont="1" applyFill="1" applyBorder="1" applyAlignment="1">
      <alignment horizontal="left" vertical="center" wrapText="1" indent="1"/>
    </xf>
    <xf numFmtId="0" fontId="29" fillId="0" borderId="0" xfId="0" applyFont="1" applyFill="1" applyAlignment="1">
      <alignment horizontal="left" vertical="center" wrapText="1" indent="1"/>
    </xf>
    <xf numFmtId="0" fontId="36" fillId="0" borderId="0" xfId="0" applyFont="1" applyFill="1" applyBorder="1" applyAlignment="1">
      <alignment horizontal="left" vertical="center" indent="1"/>
    </xf>
    <xf numFmtId="0" fontId="28" fillId="0" borderId="0" xfId="0" applyFont="1" applyFill="1" applyBorder="1" applyAlignment="1">
      <alignment horizontal="left" vertical="center" indent="1"/>
    </xf>
    <xf numFmtId="3" fontId="28" fillId="0" borderId="0" xfId="0" applyNumberFormat="1" applyFont="1" applyFill="1" applyBorder="1" applyAlignment="1">
      <alignment horizontal="right" vertical="center" indent="1"/>
    </xf>
    <xf numFmtId="164" fontId="29" fillId="0" borderId="0" xfId="0" applyNumberFormat="1" applyFont="1" applyFill="1" applyBorder="1" applyAlignment="1">
      <alignment horizontal="right" vertical="center" indent="1"/>
    </xf>
    <xf numFmtId="3" fontId="29" fillId="0" borderId="0" xfId="0" applyNumberFormat="1" applyFont="1" applyFill="1" applyBorder="1" applyAlignment="1">
      <alignment horizontal="right" vertical="center" indent="1"/>
    </xf>
    <xf numFmtId="166" fontId="29" fillId="0" borderId="0" xfId="0" applyNumberFormat="1" applyFont="1" applyFill="1" applyBorder="1" applyAlignment="1">
      <alignment horizontal="right" vertical="center" indent="1"/>
    </xf>
    <xf numFmtId="0" fontId="36" fillId="0" borderId="0" xfId="0" applyFont="1" applyAlignment="1">
      <alignment horizontal="left" vertical="center" indent="1"/>
    </xf>
    <xf numFmtId="0" fontId="29" fillId="0" borderId="11" xfId="0" applyFont="1" applyBorder="1" applyAlignment="1">
      <alignment horizontal="left" vertical="center" indent="2"/>
    </xf>
    <xf numFmtId="0" fontId="30" fillId="0" borderId="0" xfId="0" applyFont="1" applyAlignment="1">
      <alignment horizontal="left" indent="1"/>
    </xf>
    <xf numFmtId="0" fontId="33" fillId="0" borderId="0" xfId="0" applyFont="1" applyAlignment="1">
      <alignment horizontal="left" indent="1"/>
    </xf>
    <xf numFmtId="0" fontId="29" fillId="0" borderId="13" xfId="0" applyFont="1" applyBorder="1" applyAlignment="1">
      <alignment horizontal="left" vertical="center" indent="2"/>
    </xf>
    <xf numFmtId="165" fontId="46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164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170" fontId="25" fillId="0" borderId="0" xfId="0" applyNumberFormat="1" applyFont="1" applyBorder="1" applyAlignment="1">
      <alignment vertical="center"/>
    </xf>
    <xf numFmtId="165" fontId="74" fillId="0" borderId="0" xfId="2" applyNumberFormat="1" applyFont="1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" fontId="0" fillId="0" borderId="0" xfId="0" applyNumberFormat="1" applyFill="1" applyAlignment="1">
      <alignment vertical="center"/>
    </xf>
    <xf numFmtId="0" fontId="0" fillId="0" borderId="0" xfId="0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3" fontId="28" fillId="0" borderId="0" xfId="0" applyNumberFormat="1" applyFont="1" applyAlignment="1">
      <alignment horizontal="right" vertical="center" indent="1"/>
    </xf>
    <xf numFmtId="3" fontId="0" fillId="0" borderId="0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vertical="center"/>
    </xf>
    <xf numFmtId="167" fontId="69" fillId="0" borderId="0" xfId="0" applyNumberFormat="1" applyFont="1" applyFill="1" applyBorder="1" applyAlignment="1">
      <alignment horizontal="center" vertical="center"/>
    </xf>
    <xf numFmtId="167" fontId="69" fillId="0" borderId="0" xfId="0" applyNumberFormat="1" applyFont="1" applyFill="1" applyBorder="1" applyAlignment="1">
      <alignment horizontal="right" vertical="center"/>
    </xf>
    <xf numFmtId="0" fontId="69" fillId="0" borderId="0" xfId="0" applyFont="1" applyFill="1" applyBorder="1" applyAlignment="1">
      <alignment horizontal="right" vertical="center"/>
    </xf>
    <xf numFmtId="0" fontId="69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3" fontId="46" fillId="0" borderId="0" xfId="0" applyNumberFormat="1" applyFont="1" applyAlignment="1">
      <alignment vertical="center"/>
    </xf>
    <xf numFmtId="3" fontId="46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left" vertical="center" wrapText="1" indent="1"/>
    </xf>
    <xf numFmtId="3" fontId="57" fillId="0" borderId="0" xfId="0" applyNumberFormat="1" applyFont="1" applyBorder="1" applyAlignment="1">
      <alignment vertical="center"/>
    </xf>
    <xf numFmtId="0" fontId="57" fillId="0" borderId="0" xfId="0" applyNumberFormat="1" applyFont="1" applyBorder="1" applyAlignment="1">
      <alignment horizontal="right" vertical="center" indent="2"/>
    </xf>
    <xf numFmtId="0" fontId="57" fillId="0" borderId="0" xfId="0" applyFont="1" applyFill="1" applyBorder="1" applyAlignment="1">
      <alignment horizontal="left" vertical="center" wrapText="1" indent="1"/>
    </xf>
    <xf numFmtId="3" fontId="57" fillId="0" borderId="0" xfId="0" applyNumberFormat="1" applyFont="1" applyFill="1" applyBorder="1" applyAlignment="1">
      <alignment vertical="center"/>
    </xf>
    <xf numFmtId="0" fontId="46" fillId="0" borderId="0" xfId="0" applyFont="1" applyFill="1" applyAlignment="1">
      <alignment horizontal="left" vertical="center" wrapText="1"/>
    </xf>
    <xf numFmtId="0" fontId="57" fillId="0" borderId="0" xfId="0" applyNumberFormat="1" applyFont="1" applyFill="1" applyBorder="1" applyAlignment="1">
      <alignment horizontal="right" vertical="center" indent="2"/>
    </xf>
    <xf numFmtId="168" fontId="46" fillId="0" borderId="0" xfId="0" applyNumberFormat="1" applyFont="1" applyAlignment="1">
      <alignment vertical="center"/>
    </xf>
    <xf numFmtId="168" fontId="76" fillId="0" borderId="0" xfId="49" applyNumberFormat="1" applyFont="1" applyFill="1" applyBorder="1" applyAlignment="1">
      <alignment horizontal="right" vertical="center" indent="1"/>
    </xf>
    <xf numFmtId="168" fontId="6" fillId="0" borderId="0" xfId="49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0" fontId="27" fillId="0" borderId="0" xfId="0" applyFont="1" applyFill="1" applyAlignment="1">
      <alignment horizontal="center" vertical="center" wrapText="1"/>
    </xf>
    <xf numFmtId="171" fontId="0" fillId="0" borderId="0" xfId="0" applyNumberFormat="1" applyBorder="1" applyAlignment="1">
      <alignment vertical="center"/>
    </xf>
    <xf numFmtId="3" fontId="6" fillId="0" borderId="0" xfId="0" applyNumberFormat="1" applyFont="1" applyBorder="1"/>
    <xf numFmtId="0" fontId="0" fillId="0" borderId="0" xfId="0" applyAlignment="1">
      <alignment vertical="center"/>
    </xf>
    <xf numFmtId="0" fontId="29" fillId="0" borderId="0" xfId="0" applyFont="1" applyFill="1" applyAlignment="1">
      <alignment horizontal="left" vertical="center" indent="2"/>
    </xf>
    <xf numFmtId="1" fontId="25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46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/>
    <xf numFmtId="0" fontId="46" fillId="0" borderId="0" xfId="0" applyFont="1" applyBorder="1" applyAlignment="1">
      <alignment horizontal="right" vertical="center"/>
    </xf>
    <xf numFmtId="0" fontId="46" fillId="0" borderId="0" xfId="0" applyFont="1" applyAlignment="1">
      <alignment horizontal="right"/>
    </xf>
    <xf numFmtId="3" fontId="46" fillId="0" borderId="0" xfId="0" applyNumberFormat="1" applyFont="1" applyBorder="1" applyAlignment="1">
      <alignment horizontal="right" vertical="center"/>
    </xf>
    <xf numFmtId="0" fontId="46" fillId="0" borderId="0" xfId="0" applyFont="1" applyBorder="1" applyAlignment="1">
      <alignment horizontal="left" vertical="center"/>
    </xf>
    <xf numFmtId="164" fontId="29" fillId="0" borderId="0" xfId="0" applyNumberFormat="1" applyFont="1" applyFill="1" applyAlignment="1">
      <alignment horizontal="right" vertical="center" indent="2"/>
    </xf>
    <xf numFmtId="0" fontId="30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46" fillId="0" borderId="0" xfId="0" applyFont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/>
    </xf>
    <xf numFmtId="3" fontId="46" fillId="0" borderId="0" xfId="0" applyNumberFormat="1" applyFont="1" applyFill="1" applyAlignment="1">
      <alignment horizontal="right"/>
    </xf>
    <xf numFmtId="164" fontId="46" fillId="0" borderId="0" xfId="0" applyNumberFormat="1" applyFont="1" applyAlignment="1">
      <alignment horizontal="right"/>
    </xf>
    <xf numFmtId="1" fontId="46" fillId="0" borderId="0" xfId="0" applyNumberFormat="1" applyFont="1" applyFill="1" applyBorder="1" applyAlignment="1"/>
    <xf numFmtId="166" fontId="57" fillId="0" borderId="0" xfId="0" applyNumberFormat="1" applyFont="1" applyBorder="1" applyAlignment="1">
      <alignment horizontal="right" vertical="center" indent="1"/>
    </xf>
    <xf numFmtId="166" fontId="57" fillId="0" borderId="0" xfId="0" applyNumberFormat="1" applyFont="1" applyFill="1" applyBorder="1" applyAlignment="1">
      <alignment horizontal="right" vertical="center" indent="1"/>
    </xf>
    <xf numFmtId="166" fontId="57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 applyProtection="1">
      <protection locked="0"/>
    </xf>
    <xf numFmtId="1" fontId="6" fillId="0" borderId="0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 wrapText="1"/>
    </xf>
    <xf numFmtId="0" fontId="58" fillId="0" borderId="0" xfId="0" applyFont="1" applyAlignment="1">
      <alignment vertical="center"/>
    </xf>
    <xf numFmtId="0" fontId="58" fillId="0" borderId="0" xfId="0" applyFont="1" applyBorder="1" applyAlignment="1">
      <alignment vertical="center"/>
    </xf>
    <xf numFmtId="0" fontId="58" fillId="0" borderId="0" xfId="0" applyFont="1" applyAlignment="1">
      <alignment horizontal="right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right" vertical="center"/>
    </xf>
    <xf numFmtId="0" fontId="46" fillId="0" borderId="0" xfId="0" applyFont="1" applyBorder="1" applyAlignment="1">
      <alignment vertical="center" wrapText="1"/>
    </xf>
    <xf numFmtId="0" fontId="46" fillId="0" borderId="0" xfId="0" applyFont="1" applyBorder="1" applyAlignment="1">
      <alignment horizontal="left" vertical="center" indent="1"/>
    </xf>
    <xf numFmtId="3" fontId="74" fillId="0" borderId="0" xfId="0" applyNumberFormat="1" applyFont="1" applyAlignment="1">
      <alignment vertical="center"/>
    </xf>
    <xf numFmtId="3" fontId="74" fillId="0" borderId="0" xfId="0" applyNumberFormat="1" applyFont="1" applyFill="1" applyAlignment="1">
      <alignment vertical="center"/>
    </xf>
    <xf numFmtId="0" fontId="29" fillId="0" borderId="0" xfId="0" applyFont="1" applyFill="1" applyBorder="1" applyAlignment="1">
      <alignment horizontal="left" vertical="center" wrapText="1" indent="1"/>
    </xf>
    <xf numFmtId="3" fontId="46" fillId="0" borderId="14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6" fillId="0" borderId="0" xfId="0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vertical="center"/>
    </xf>
    <xf numFmtId="164" fontId="61" fillId="0" borderId="0" xfId="0" applyNumberFormat="1" applyFont="1" applyFill="1" applyBorder="1" applyAlignment="1">
      <alignment vertical="center"/>
    </xf>
    <xf numFmtId="3" fontId="29" fillId="0" borderId="0" xfId="0" applyNumberFormat="1" applyFont="1" applyFill="1" applyAlignment="1">
      <alignment horizontal="right" vertical="center" indent="2"/>
    </xf>
    <xf numFmtId="3" fontId="28" fillId="0" borderId="0" xfId="0" applyNumberFormat="1" applyFont="1" applyBorder="1" applyAlignment="1">
      <alignment horizontal="right" vertical="center" indent="1"/>
    </xf>
    <xf numFmtId="3" fontId="20" fillId="0" borderId="0" xfId="0" applyNumberFormat="1" applyFont="1" applyFill="1" applyBorder="1" applyAlignment="1">
      <alignment vertical="center"/>
    </xf>
    <xf numFmtId="3" fontId="46" fillId="0" borderId="0" xfId="0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vertical="center"/>
    </xf>
    <xf numFmtId="3" fontId="28" fillId="0" borderId="11" xfId="0" applyNumberFormat="1" applyFont="1" applyFill="1" applyBorder="1" applyAlignment="1">
      <alignment horizontal="right" vertical="center" indent="1"/>
    </xf>
    <xf numFmtId="6" fontId="64" fillId="0" borderId="13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vertical="center" wrapText="1"/>
    </xf>
    <xf numFmtId="0" fontId="36" fillId="0" borderId="13" xfId="0" applyFont="1" applyBorder="1" applyAlignment="1">
      <alignment vertical="center" wrapText="1"/>
    </xf>
    <xf numFmtId="0" fontId="29" fillId="0" borderId="0" xfId="0" applyFont="1" applyAlignment="1">
      <alignment horizontal="left" vertical="center" indent="1"/>
    </xf>
    <xf numFmtId="0" fontId="29" fillId="0" borderId="0" xfId="0" quotePrefix="1" applyFont="1" applyAlignment="1">
      <alignment horizontal="left" vertical="center" indent="1"/>
    </xf>
    <xf numFmtId="0" fontId="29" fillId="0" borderId="0" xfId="0" applyFont="1" applyFill="1" applyAlignment="1">
      <alignment horizontal="left" vertical="center" indent="1"/>
    </xf>
    <xf numFmtId="6" fontId="40" fillId="0" borderId="13" xfId="0" applyNumberFormat="1" applyFont="1" applyBorder="1" applyAlignment="1">
      <alignment horizontal="center" vertical="center" wrapText="1"/>
    </xf>
    <xf numFmtId="164" fontId="61" fillId="0" borderId="0" xfId="0" applyNumberFormat="1" applyFont="1" applyAlignment="1">
      <alignment horizontal="right" vertical="center" indent="3"/>
    </xf>
    <xf numFmtId="164" fontId="29" fillId="0" borderId="11" xfId="0" applyNumberFormat="1" applyFont="1" applyBorder="1" applyAlignment="1">
      <alignment horizontal="right" vertical="center" wrapText="1" indent="3"/>
    </xf>
    <xf numFmtId="3" fontId="57" fillId="0" borderId="0" xfId="0" applyNumberFormat="1" applyFont="1" applyBorder="1" applyAlignment="1">
      <alignment horizontal="right" vertical="center" indent="1"/>
    </xf>
    <xf numFmtId="3" fontId="57" fillId="0" borderId="0" xfId="0" applyNumberFormat="1" applyFont="1" applyFill="1" applyBorder="1" applyAlignment="1">
      <alignment horizontal="right" vertical="center" indent="1"/>
    </xf>
    <xf numFmtId="3" fontId="46" fillId="0" borderId="0" xfId="0" applyNumberFormat="1" applyFont="1" applyFill="1" applyAlignment="1">
      <alignment horizontal="right" vertical="center" indent="1"/>
    </xf>
    <xf numFmtId="3" fontId="46" fillId="0" borderId="0" xfId="0" applyNumberFormat="1" applyFont="1" applyAlignment="1">
      <alignment horizontal="right" vertical="center" indent="3"/>
    </xf>
    <xf numFmtId="3" fontId="46" fillId="0" borderId="0" xfId="0" applyNumberFormat="1" applyFont="1" applyFill="1" applyAlignment="1">
      <alignment horizontal="right" vertical="center" indent="3"/>
    </xf>
    <xf numFmtId="0" fontId="61" fillId="0" borderId="0" xfId="0" quotePrefix="1" applyFont="1" applyAlignment="1">
      <alignment horizontal="left" vertical="center" indent="1"/>
    </xf>
    <xf numFmtId="168" fontId="76" fillId="0" borderId="11" xfId="49" applyNumberFormat="1" applyFont="1" applyFill="1" applyBorder="1" applyAlignment="1">
      <alignment horizontal="right" vertical="center" wrapText="1" indent="1"/>
    </xf>
    <xf numFmtId="0" fontId="28" fillId="0" borderId="0" xfId="0" applyFont="1" applyAlignment="1">
      <alignment horizontal="left" vertical="center" indent="1"/>
    </xf>
    <xf numFmtId="0" fontId="46" fillId="0" borderId="0" xfId="0" applyFont="1" applyAlignment="1">
      <alignment horizontal="left" vertical="center" indent="1"/>
    </xf>
    <xf numFmtId="0" fontId="80" fillId="0" borderId="0" xfId="0" applyFont="1" applyFill="1" applyAlignment="1">
      <alignment horizontal="left" vertical="center" wrapText="1" indent="1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3" fontId="81" fillId="0" borderId="0" xfId="0" applyNumberFormat="1" applyFont="1" applyBorder="1" applyAlignment="1">
      <alignment vertical="center"/>
    </xf>
    <xf numFmtId="0" fontId="82" fillId="0" borderId="0" xfId="0" applyFon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3" fontId="46" fillId="0" borderId="0" xfId="0" applyNumberFormat="1" applyFont="1" applyFill="1" applyBorder="1" applyAlignment="1"/>
    <xf numFmtId="3" fontId="62" fillId="0" borderId="0" xfId="0" applyNumberFormat="1" applyFont="1" applyFill="1" applyBorder="1" applyAlignment="1">
      <alignment horizontal="right" vertical="center"/>
    </xf>
    <xf numFmtId="3" fontId="0" fillId="0" borderId="15" xfId="0" applyNumberFormat="1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3" fontId="29" fillId="0" borderId="11" xfId="0" applyNumberFormat="1" applyFont="1" applyBorder="1" applyAlignment="1">
      <alignment horizontal="right" vertical="center" indent="2"/>
    </xf>
    <xf numFmtId="0" fontId="30" fillId="0" borderId="0" xfId="0" applyFont="1" applyBorder="1" applyAlignment="1">
      <alignment horizontal="left" vertical="center" indent="1"/>
    </xf>
    <xf numFmtId="0" fontId="29" fillId="0" borderId="0" xfId="0" applyFont="1" applyAlignment="1">
      <alignment horizontal="right" vertical="center" indent="3"/>
    </xf>
    <xf numFmtId="164" fontId="29" fillId="0" borderId="0" xfId="0" applyNumberFormat="1" applyFont="1" applyAlignment="1">
      <alignment horizontal="right" vertical="center" indent="3"/>
    </xf>
    <xf numFmtId="0" fontId="46" fillId="0" borderId="0" xfId="0" applyFont="1" applyAlignment="1">
      <alignment horizontal="right" vertical="center" indent="3"/>
    </xf>
    <xf numFmtId="0" fontId="29" fillId="0" borderId="11" xfId="0" applyFont="1" applyBorder="1" applyAlignment="1">
      <alignment horizontal="right" vertical="center" indent="2"/>
    </xf>
    <xf numFmtId="167" fontId="4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6" fillId="0" borderId="0" xfId="0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167" fontId="6" fillId="0" borderId="11" xfId="0" applyNumberFormat="1" applyFont="1" applyBorder="1" applyAlignment="1">
      <alignment horizontal="right" indent="1"/>
    </xf>
    <xf numFmtId="0" fontId="6" fillId="0" borderId="11" xfId="0" applyFont="1" applyBorder="1" applyAlignment="1">
      <alignment horizontal="left" indent="1"/>
    </xf>
    <xf numFmtId="3" fontId="29" fillId="0" borderId="0" xfId="0" applyNumberFormat="1" applyFont="1" applyAlignment="1">
      <alignment horizontal="right" vertical="center" indent="2"/>
    </xf>
    <xf numFmtId="0" fontId="29" fillId="0" borderId="0" xfId="0" applyFont="1" applyBorder="1" applyAlignment="1">
      <alignment horizontal="left" vertical="center" indent="2"/>
    </xf>
    <xf numFmtId="0" fontId="29" fillId="0" borderId="0" xfId="0" applyFont="1" applyFill="1" applyBorder="1" applyAlignment="1">
      <alignment horizontal="left" vertical="center" indent="2"/>
    </xf>
    <xf numFmtId="164" fontId="29" fillId="0" borderId="0" xfId="0" applyNumberFormat="1" applyFont="1" applyFill="1" applyBorder="1" applyAlignment="1">
      <alignment horizontal="right" vertical="center" indent="2"/>
    </xf>
    <xf numFmtId="167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 indent="1"/>
    </xf>
    <xf numFmtId="167" fontId="46" fillId="0" borderId="0" xfId="0" applyNumberFormat="1" applyFont="1" applyBorder="1" applyAlignment="1">
      <alignment horizontal="right" indent="1"/>
    </xf>
    <xf numFmtId="0" fontId="46" fillId="0" borderId="0" xfId="0" applyFont="1" applyBorder="1" applyAlignment="1">
      <alignment horizontal="left" wrapText="1" indent="1"/>
    </xf>
    <xf numFmtId="0" fontId="29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0" fontId="29" fillId="0" borderId="0" xfId="0" applyFont="1" applyFill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46" fillId="0" borderId="11" xfId="0" applyFont="1" applyFill="1" applyBorder="1" applyAlignment="1">
      <alignment horizontal="left" vertical="center" wrapText="1" indent="1"/>
    </xf>
    <xf numFmtId="3" fontId="46" fillId="0" borderId="11" xfId="0" applyNumberFormat="1" applyFont="1" applyFill="1" applyBorder="1" applyAlignment="1">
      <alignment horizontal="right" vertical="center" indent="1"/>
    </xf>
    <xf numFmtId="3" fontId="46" fillId="0" borderId="11" xfId="0" applyNumberFormat="1" applyFont="1" applyBorder="1" applyAlignment="1">
      <alignment horizontal="right" vertical="center" indent="3"/>
    </xf>
    <xf numFmtId="3" fontId="57" fillId="0" borderId="11" xfId="0" applyNumberFormat="1" applyFont="1" applyBorder="1" applyAlignment="1">
      <alignment horizontal="right" vertical="center" indent="1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Alignment="1">
      <alignment horizontal="left" vertical="center" indent="1"/>
    </xf>
    <xf numFmtId="167" fontId="6" fillId="0" borderId="0" xfId="0" applyNumberFormat="1" applyFont="1" applyBorder="1" applyAlignment="1">
      <alignment horizontal="center"/>
    </xf>
    <xf numFmtId="3" fontId="76" fillId="0" borderId="0" xfId="0" applyNumberFormat="1" applyFont="1" applyBorder="1" applyAlignment="1">
      <alignment horizontal="right" vertical="center" indent="1"/>
    </xf>
    <xf numFmtId="3" fontId="76" fillId="0" borderId="0" xfId="0" applyNumberFormat="1" applyFont="1" applyFill="1" applyBorder="1" applyAlignment="1">
      <alignment horizontal="right" vertical="center" indent="1"/>
    </xf>
    <xf numFmtId="168" fontId="6" fillId="0" borderId="0" xfId="0" applyNumberFormat="1" applyFont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168" fontId="6" fillId="0" borderId="0" xfId="0" applyNumberFormat="1" applyFont="1" applyAlignment="1">
      <alignment horizontal="right" indent="1"/>
    </xf>
    <xf numFmtId="168" fontId="6" fillId="0" borderId="0" xfId="0" applyNumberFormat="1" applyFont="1" applyFill="1" applyAlignment="1">
      <alignment horizontal="right" indent="1"/>
    </xf>
    <xf numFmtId="168" fontId="6" fillId="0" borderId="0" xfId="0" applyNumberFormat="1" applyFont="1" applyFill="1" applyAlignment="1">
      <alignment horizontal="right" vertical="center" indent="1"/>
    </xf>
    <xf numFmtId="0" fontId="77" fillId="0" borderId="0" xfId="0" applyFont="1" applyBorder="1" applyAlignment="1">
      <alignment horizontal="right" vertical="center" indent="1"/>
    </xf>
    <xf numFmtId="3" fontId="6" fillId="0" borderId="0" xfId="0" applyNumberFormat="1" applyFont="1" applyBorder="1" applyAlignment="1">
      <alignment horizontal="right" vertical="center" indent="1"/>
    </xf>
    <xf numFmtId="168" fontId="6" fillId="0" borderId="0" xfId="0" applyNumberFormat="1" applyFont="1" applyFill="1" applyBorder="1" applyAlignment="1">
      <alignment horizontal="right" vertical="center" indent="1"/>
    </xf>
    <xf numFmtId="168" fontId="77" fillId="0" borderId="0" xfId="0" applyNumberFormat="1" applyFont="1" applyBorder="1" applyAlignment="1">
      <alignment horizontal="right" vertical="center" indent="1"/>
    </xf>
    <xf numFmtId="3" fontId="77" fillId="0" borderId="0" xfId="0" applyNumberFormat="1" applyFont="1" applyBorder="1" applyAlignment="1">
      <alignment horizontal="right" vertical="center" indent="1"/>
    </xf>
    <xf numFmtId="0" fontId="0" fillId="0" borderId="0" xfId="0" applyBorder="1" applyAlignment="1">
      <alignment horizontal="left" vertical="center" indent="1"/>
    </xf>
    <xf numFmtId="164" fontId="29" fillId="0" borderId="13" xfId="0" applyNumberFormat="1" applyFont="1" applyFill="1" applyBorder="1" applyAlignment="1">
      <alignment horizontal="right" vertical="center" indent="2"/>
    </xf>
    <xf numFmtId="3" fontId="29" fillId="0" borderId="13" xfId="0" applyNumberFormat="1" applyFont="1" applyFill="1" applyBorder="1" applyAlignment="1">
      <alignment horizontal="right" vertical="center" indent="2"/>
    </xf>
    <xf numFmtId="3" fontId="29" fillId="0" borderId="0" xfId="0" applyNumberFormat="1" applyFont="1" applyFill="1" applyBorder="1" applyAlignment="1">
      <alignment horizontal="right" vertical="center" indent="2"/>
    </xf>
    <xf numFmtId="0" fontId="46" fillId="0" borderId="0" xfId="0" applyFont="1" applyBorder="1" applyAlignment="1">
      <alignment horizontal="right" vertical="center" indent="2"/>
    </xf>
    <xf numFmtId="0" fontId="46" fillId="0" borderId="13" xfId="0" applyFont="1" applyBorder="1" applyAlignment="1">
      <alignment horizontal="right" vertical="center" indent="2"/>
    </xf>
    <xf numFmtId="0" fontId="46" fillId="0" borderId="0" xfId="0" applyFont="1" applyFill="1" applyBorder="1" applyAlignment="1">
      <alignment horizontal="right" vertical="center" indent="2"/>
    </xf>
    <xf numFmtId="0" fontId="29" fillId="0" borderId="11" xfId="0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right" vertical="center" indent="2"/>
    </xf>
    <xf numFmtId="3" fontId="29" fillId="0" borderId="0" xfId="0" applyNumberFormat="1" applyFont="1" applyAlignment="1">
      <alignment horizontal="right" vertical="center" wrapText="1" indent="2"/>
    </xf>
    <xf numFmtId="2" fontId="61" fillId="0" borderId="0" xfId="0" applyNumberFormat="1" applyFont="1" applyAlignment="1">
      <alignment horizontal="right" vertical="center" indent="3"/>
    </xf>
    <xf numFmtId="2" fontId="61" fillId="0" borderId="0" xfId="0" applyNumberFormat="1" applyFont="1" applyFill="1" applyAlignment="1">
      <alignment horizontal="right" vertical="center" indent="3"/>
    </xf>
    <xf numFmtId="2" fontId="29" fillId="0" borderId="11" xfId="0" applyNumberFormat="1" applyFont="1" applyBorder="1" applyAlignment="1">
      <alignment horizontal="right" vertical="center" wrapText="1" indent="3"/>
    </xf>
    <xf numFmtId="0" fontId="79" fillId="0" borderId="0" xfId="0" applyFont="1" applyAlignment="1">
      <alignment horizontal="right" vertical="center" indent="3"/>
    </xf>
    <xf numFmtId="0" fontId="30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6" fillId="0" borderId="0" xfId="0" applyFont="1" applyFill="1" applyBorder="1" applyAlignment="1">
      <alignment horizontal="left" vertical="center" indent="1"/>
    </xf>
    <xf numFmtId="164" fontId="46" fillId="0" borderId="0" xfId="0" applyNumberFormat="1" applyFont="1" applyFill="1" applyBorder="1" applyAlignment="1">
      <alignment vertical="center"/>
    </xf>
    <xf numFmtId="2" fontId="29" fillId="0" borderId="0" xfId="0" applyNumberFormat="1" applyFont="1" applyAlignment="1">
      <alignment horizontal="right" vertical="center" indent="3"/>
    </xf>
    <xf numFmtId="0" fontId="1" fillId="0" borderId="0" xfId="0" applyFont="1" applyAlignment="1">
      <alignment horizontal="left" indent="1"/>
    </xf>
    <xf numFmtId="0" fontId="46" fillId="0" borderId="0" xfId="0" applyFont="1" applyBorder="1" applyAlignment="1">
      <alignment horizontal="left" indent="1"/>
    </xf>
    <xf numFmtId="3" fontId="6" fillId="0" borderId="0" xfId="0" applyNumberFormat="1" applyFont="1" applyAlignment="1">
      <alignment horizontal="right" indent="1"/>
    </xf>
    <xf numFmtId="3" fontId="46" fillId="0" borderId="0" xfId="0" applyNumberFormat="1" applyFont="1" applyBorder="1" applyAlignment="1">
      <alignment horizontal="right" wrapText="1" indent="1"/>
    </xf>
    <xf numFmtId="3" fontId="6" fillId="0" borderId="0" xfId="0" applyNumberFormat="1" applyFont="1" applyBorder="1" applyAlignment="1">
      <alignment horizontal="right" indent="1"/>
    </xf>
    <xf numFmtId="3" fontId="6" fillId="0" borderId="11" xfId="0" applyNumberFormat="1" applyFont="1" applyBorder="1" applyAlignment="1">
      <alignment horizontal="right" indent="1"/>
    </xf>
    <xf numFmtId="3" fontId="79" fillId="0" borderId="0" xfId="0" applyNumberFormat="1" applyFont="1" applyAlignment="1">
      <alignment vertical="center"/>
    </xf>
    <xf numFmtId="168" fontId="32" fillId="0" borderId="0" xfId="0" applyNumberFormat="1" applyFont="1" applyBorder="1" applyAlignment="1">
      <alignment horizontal="right" vertical="center"/>
    </xf>
    <xf numFmtId="3" fontId="77" fillId="0" borderId="0" xfId="0" applyNumberFormat="1" applyFont="1" applyFill="1" applyBorder="1" applyAlignment="1">
      <alignment horizontal="right" vertical="center" indent="1"/>
    </xf>
    <xf numFmtId="0" fontId="77" fillId="0" borderId="0" xfId="0" applyFont="1" applyFill="1" applyBorder="1" applyAlignment="1">
      <alignment horizontal="right" vertical="center" indent="1"/>
    </xf>
    <xf numFmtId="3" fontId="29" fillId="0" borderId="11" xfId="0" applyNumberFormat="1" applyFont="1" applyFill="1" applyBorder="1" applyAlignment="1">
      <alignment horizontal="right" vertical="center" indent="2"/>
    </xf>
    <xf numFmtId="0" fontId="29" fillId="0" borderId="0" xfId="0" applyFont="1" applyFill="1" applyBorder="1" applyAlignment="1">
      <alignment horizontal="right" vertical="center" indent="2"/>
    </xf>
    <xf numFmtId="166" fontId="29" fillId="0" borderId="0" xfId="0" applyNumberFormat="1" applyFont="1" applyFill="1" applyBorder="1" applyAlignment="1">
      <alignment horizontal="right" vertical="center" indent="2"/>
    </xf>
    <xf numFmtId="164" fontId="29" fillId="0" borderId="11" xfId="0" applyNumberFormat="1" applyFont="1" applyFill="1" applyBorder="1" applyAlignment="1">
      <alignment horizontal="right" vertical="center" indent="2"/>
    </xf>
    <xf numFmtId="0" fontId="46" fillId="0" borderId="11" xfId="0" applyFont="1" applyBorder="1" applyAlignment="1">
      <alignment horizontal="right" vertical="center" indent="2"/>
    </xf>
    <xf numFmtId="0" fontId="29" fillId="0" borderId="13" xfId="0" applyFont="1" applyFill="1" applyBorder="1" applyAlignment="1">
      <alignment horizontal="left" vertical="center" indent="2"/>
    </xf>
    <xf numFmtId="3" fontId="29" fillId="0" borderId="13" xfId="0" applyNumberFormat="1" applyFont="1" applyFill="1" applyBorder="1" applyAlignment="1">
      <alignment horizontal="right" vertical="center" indent="1"/>
    </xf>
    <xf numFmtId="166" fontId="29" fillId="0" borderId="0" xfId="0" applyNumberFormat="1" applyFont="1" applyFill="1" applyAlignment="1">
      <alignment horizontal="right" vertical="center" indent="1"/>
    </xf>
    <xf numFmtId="3" fontId="29" fillId="0" borderId="11" xfId="0" applyNumberFormat="1" applyFont="1" applyFill="1" applyBorder="1" applyAlignment="1">
      <alignment horizontal="left" vertical="center" indent="2"/>
    </xf>
    <xf numFmtId="165" fontId="46" fillId="0" borderId="0" xfId="2" applyNumberFormat="1" applyFont="1" applyFill="1" applyBorder="1" applyAlignment="1">
      <alignment vertical="center"/>
    </xf>
    <xf numFmtId="3" fontId="29" fillId="0" borderId="0" xfId="0" applyNumberFormat="1" applyFont="1" applyFill="1" applyAlignment="1">
      <alignment horizontal="right" vertical="center" indent="1"/>
    </xf>
    <xf numFmtId="166" fontId="29" fillId="0" borderId="13" xfId="0" applyNumberFormat="1" applyFont="1" applyFill="1" applyBorder="1" applyAlignment="1">
      <alignment horizontal="right" vertical="center" indent="1"/>
    </xf>
    <xf numFmtId="166" fontId="29" fillId="0" borderId="11" xfId="0" applyNumberFormat="1" applyFont="1" applyFill="1" applyBorder="1" applyAlignment="1">
      <alignment horizontal="right" vertical="center" indent="1"/>
    </xf>
    <xf numFmtId="3" fontId="29" fillId="0" borderId="11" xfId="0" applyNumberFormat="1" applyFont="1" applyFill="1" applyBorder="1" applyAlignment="1">
      <alignment horizontal="right" vertical="center" indent="1"/>
    </xf>
    <xf numFmtId="0" fontId="28" fillId="0" borderId="0" xfId="0" applyFont="1" applyFill="1" applyAlignment="1">
      <alignment vertical="center"/>
    </xf>
    <xf numFmtId="0" fontId="46" fillId="0" borderId="0" xfId="0" applyFont="1" applyFill="1" applyAlignment="1">
      <alignment vertical="center" wrapText="1"/>
    </xf>
    <xf numFmtId="0" fontId="46" fillId="0" borderId="0" xfId="0" applyFont="1" applyFill="1" applyAlignment="1">
      <alignment horizontal="right" vertical="center" indent="2"/>
    </xf>
    <xf numFmtId="172" fontId="1" fillId="0" borderId="0" xfId="0" applyNumberFormat="1" applyFont="1" applyAlignment="1">
      <alignment vertical="center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36" fillId="0" borderId="0" xfId="0" applyFont="1" applyAlignment="1">
      <alignment horizontal="center" vertical="center"/>
    </xf>
    <xf numFmtId="0" fontId="84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80" fillId="0" borderId="0" xfId="0" applyFont="1" applyFill="1" applyAlignment="1">
      <alignment vertical="center" wrapText="1"/>
    </xf>
    <xf numFmtId="0" fontId="80" fillId="0" borderId="0" xfId="0" applyFont="1" applyFill="1" applyAlignment="1">
      <alignment horizontal="left" vertical="center" wrapText="1"/>
    </xf>
    <xf numFmtId="0" fontId="0" fillId="0" borderId="15" xfId="0" applyBorder="1" applyAlignment="1">
      <alignment vertical="center"/>
    </xf>
    <xf numFmtId="3" fontId="0" fillId="0" borderId="15" xfId="0" applyNumberFormat="1" applyFill="1" applyBorder="1" applyAlignment="1">
      <alignment vertical="center"/>
    </xf>
    <xf numFmtId="1" fontId="82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 indent="1"/>
    </xf>
    <xf numFmtId="10" fontId="82" fillId="0" borderId="0" xfId="0" applyNumberFormat="1" applyFont="1" applyFill="1" applyBorder="1" applyAlignment="1">
      <alignment vertical="center"/>
    </xf>
    <xf numFmtId="0" fontId="50" fillId="0" borderId="0" xfId="0" applyFont="1" applyAlignment="1">
      <alignment horizontal="left" indent="1"/>
    </xf>
    <xf numFmtId="0" fontId="87" fillId="0" borderId="0" xfId="0" applyNumberFormat="1" applyFont="1" applyFill="1" applyBorder="1" applyAlignment="1">
      <alignment vertical="center" wrapText="1"/>
    </xf>
    <xf numFmtId="168" fontId="87" fillId="0" borderId="0" xfId="0" applyNumberFormat="1" applyFont="1" applyFill="1" applyBorder="1" applyAlignment="1">
      <alignment horizontal="right" vertical="center" wrapText="1" indent="4"/>
    </xf>
    <xf numFmtId="168" fontId="57" fillId="0" borderId="0" xfId="0" applyNumberFormat="1" applyFont="1" applyFill="1" applyBorder="1" applyAlignment="1">
      <alignment horizontal="right" vertical="center" wrapText="1" indent="4"/>
    </xf>
    <xf numFmtId="0" fontId="69" fillId="0" borderId="0" xfId="0" applyFont="1" applyAlignment="1">
      <alignment horizontal="left" indent="1"/>
    </xf>
    <xf numFmtId="167" fontId="6" fillId="0" borderId="13" xfId="0" applyNumberFormat="1" applyFont="1" applyBorder="1" applyAlignment="1">
      <alignment horizontal="right" indent="1"/>
    </xf>
    <xf numFmtId="0" fontId="6" fillId="0" borderId="13" xfId="0" applyFont="1" applyBorder="1" applyAlignment="1">
      <alignment horizontal="left" indent="1"/>
    </xf>
    <xf numFmtId="3" fontId="6" fillId="0" borderId="13" xfId="0" applyNumberFormat="1" applyFont="1" applyBorder="1" applyAlignment="1">
      <alignment horizontal="right" inden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top"/>
    </xf>
    <xf numFmtId="0" fontId="33" fillId="0" borderId="0" xfId="0" applyFont="1" applyBorder="1" applyAlignment="1">
      <alignment vertical="top"/>
    </xf>
    <xf numFmtId="0" fontId="30" fillId="0" borderId="0" xfId="0" applyFont="1" applyAlignment="1">
      <alignment horizontal="left" vertical="top" indent="2"/>
    </xf>
    <xf numFmtId="0" fontId="30" fillId="0" borderId="0" xfId="0" applyFont="1" applyAlignment="1">
      <alignment horizontal="left" vertical="top" indent="1"/>
    </xf>
    <xf numFmtId="0" fontId="33" fillId="0" borderId="0" xfId="0" applyFont="1" applyBorder="1" applyAlignment="1">
      <alignment horizontal="left" vertical="top" indent="1"/>
    </xf>
    <xf numFmtId="0" fontId="26" fillId="0" borderId="0" xfId="0" applyFont="1" applyAlignment="1">
      <alignment horizontal="left" indent="2"/>
    </xf>
    <xf numFmtId="0" fontId="1" fillId="0" borderId="0" xfId="0" applyFont="1" applyAlignment="1">
      <alignment horizontal="left" indent="2"/>
    </xf>
    <xf numFmtId="0" fontId="5" fillId="2" borderId="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left" wrapText="1" indent="1"/>
    </xf>
    <xf numFmtId="0" fontId="64" fillId="0" borderId="10" xfId="0" applyFont="1" applyFill="1" applyBorder="1" applyAlignment="1">
      <alignment horizontal="left" indent="1"/>
    </xf>
    <xf numFmtId="0" fontId="56" fillId="0" borderId="0" xfId="0" applyNumberFormat="1" applyFont="1" applyFill="1" applyBorder="1" applyAlignment="1">
      <alignment horizontal="center" vertical="center" wrapText="1"/>
    </xf>
    <xf numFmtId="0" fontId="56" fillId="0" borderId="13" xfId="0" applyNumberFormat="1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left" indent="1"/>
    </xf>
    <xf numFmtId="0" fontId="2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6" fillId="0" borderId="0" xfId="0" applyFont="1" applyAlignment="1">
      <alignment horizontal="left" vertical="center" wrapText="1" indent="1"/>
    </xf>
    <xf numFmtId="0" fontId="36" fillId="0" borderId="13" xfId="0" applyFont="1" applyBorder="1" applyAlignment="1">
      <alignment horizontal="left" vertical="center" wrapText="1" inden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left" indent="2"/>
    </xf>
    <xf numFmtId="0" fontId="56" fillId="0" borderId="0" xfId="0" applyFont="1" applyBorder="1" applyAlignment="1">
      <alignment horizontal="left" vertical="center" wrapText="1" indent="2"/>
    </xf>
    <xf numFmtId="0" fontId="56" fillId="0" borderId="13" xfId="0" applyFont="1" applyBorder="1" applyAlignment="1">
      <alignment horizontal="left" vertical="center" wrapText="1" indent="2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3" xfId="0" applyFont="1" applyBorder="1" applyAlignment="1">
      <alignment horizontal="left" vertical="center" wrapText="1"/>
    </xf>
    <xf numFmtId="0" fontId="46" fillId="0" borderId="13" xfId="0" applyFont="1" applyBorder="1" applyAlignment="1">
      <alignment horizontal="center" vertical="center" wrapText="1"/>
    </xf>
    <xf numFmtId="6" fontId="55" fillId="0" borderId="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left" wrapText="1" indent="1"/>
    </xf>
    <xf numFmtId="0" fontId="30" fillId="0" borderId="10" xfId="0" applyFont="1" applyBorder="1" applyAlignment="1">
      <alignment horizontal="left" wrapText="1" indent="1"/>
    </xf>
    <xf numFmtId="0" fontId="56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 indent="1"/>
    </xf>
    <xf numFmtId="0" fontId="36" fillId="0" borderId="13" xfId="0" applyFont="1" applyFill="1" applyBorder="1" applyAlignment="1">
      <alignment horizontal="left" vertical="center" indent="1"/>
    </xf>
    <xf numFmtId="0" fontId="36" fillId="0" borderId="13" xfId="0" applyFont="1" applyFill="1" applyBorder="1" applyAlignment="1">
      <alignment horizontal="left" vertical="center"/>
    </xf>
    <xf numFmtId="6" fontId="40" fillId="0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0" fillId="0" borderId="10" xfId="0" applyFont="1" applyBorder="1" applyAlignment="1">
      <alignment horizontal="left" vertical="center" indent="1"/>
    </xf>
    <xf numFmtId="0" fontId="36" fillId="0" borderId="0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6" fontId="64" fillId="0" borderId="13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vertical="center"/>
    </xf>
    <xf numFmtId="0" fontId="36" fillId="0" borderId="11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 indent="1"/>
    </xf>
    <xf numFmtId="0" fontId="40" fillId="0" borderId="0" xfId="0" applyFont="1" applyFill="1" applyBorder="1" applyAlignment="1">
      <alignment horizontal="center" wrapText="1"/>
    </xf>
    <xf numFmtId="0" fontId="40" fillId="0" borderId="13" xfId="0" applyFont="1" applyFill="1" applyBorder="1" applyAlignment="1">
      <alignment horizontal="center" wrapText="1"/>
    </xf>
    <xf numFmtId="6" fontId="40" fillId="0" borderId="0" xfId="0" applyNumberFormat="1" applyFont="1" applyFill="1" applyBorder="1" applyAlignment="1">
      <alignment horizontal="center" wrapText="1"/>
    </xf>
    <xf numFmtId="6" fontId="40" fillId="0" borderId="13" xfId="0" applyNumberFormat="1" applyFont="1" applyFill="1" applyBorder="1" applyAlignment="1">
      <alignment horizontal="center" wrapText="1"/>
    </xf>
    <xf numFmtId="0" fontId="40" fillId="0" borderId="13" xfId="0" applyFont="1" applyBorder="1" applyAlignment="1">
      <alignment horizontal="center" wrapText="1"/>
    </xf>
    <xf numFmtId="3" fontId="29" fillId="0" borderId="11" xfId="0" applyNumberFormat="1" applyFont="1" applyBorder="1" applyAlignment="1">
      <alignment horizontal="right" vertical="center" indent="2"/>
    </xf>
    <xf numFmtId="0" fontId="30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6" fontId="40" fillId="0" borderId="0" xfId="0" applyNumberFormat="1" applyFont="1" applyBorder="1" applyAlignment="1">
      <alignment horizontal="center" wrapText="1"/>
    </xf>
    <xf numFmtId="6" fontId="40" fillId="0" borderId="13" xfId="0" applyNumberFormat="1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0" fontId="40" fillId="0" borderId="13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 indent="1"/>
    </xf>
    <xf numFmtId="0" fontId="28" fillId="0" borderId="12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3" fontId="29" fillId="0" borderId="0" xfId="0" applyNumberFormat="1" applyFont="1" applyFill="1" applyAlignment="1">
      <alignment horizontal="right" vertical="center" indent="2"/>
    </xf>
    <xf numFmtId="0" fontId="30" fillId="0" borderId="0" xfId="0" applyFont="1" applyBorder="1" applyAlignment="1">
      <alignment horizontal="left" indent="1"/>
    </xf>
    <xf numFmtId="0" fontId="72" fillId="0" borderId="0" xfId="0" applyFont="1" applyBorder="1" applyAlignment="1">
      <alignment horizontal="left" indent="1"/>
    </xf>
    <xf numFmtId="0" fontId="45" fillId="0" borderId="0" xfId="0" applyFont="1" applyAlignment="1">
      <alignment vertical="center" wrapText="1"/>
    </xf>
    <xf numFmtId="0" fontId="67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6" fillId="0" borderId="13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6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indent="1"/>
    </xf>
    <xf numFmtId="0" fontId="26" fillId="0" borderId="0" xfId="0" applyFont="1" applyAlignment="1">
      <alignment horizontal="left" indent="1"/>
    </xf>
    <xf numFmtId="0" fontId="30" fillId="0" borderId="0" xfId="0" applyFont="1" applyBorder="1" applyAlignment="1">
      <alignment horizontal="left" vertical="center" indent="1"/>
    </xf>
  </cellXfs>
  <cellStyles count="53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2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 xr:uid="{00000000-0005-0000-0000-000026000000}"/>
    <cellStyle name="Normal 3" xfId="44" xr:uid="{00000000-0005-0000-0000-000027000000}"/>
    <cellStyle name="Normal 3 2" xfId="47" xr:uid="{00000000-0005-0000-0000-000028000000}"/>
    <cellStyle name="Normal 4" xfId="45" xr:uid="{00000000-0005-0000-0000-000029000000}"/>
    <cellStyle name="Normal 4 2" xfId="48" xr:uid="{00000000-0005-0000-0000-00002A000000}"/>
    <cellStyle name="Normal 5" xfId="46" xr:uid="{00000000-0005-0000-0000-00002B000000}"/>
    <cellStyle name="Normal 6" xfId="49" xr:uid="{00000000-0005-0000-0000-00002C000000}"/>
    <cellStyle name="Normal 7" xfId="52" xr:uid="{00000000-0005-0000-0000-00002D000000}"/>
    <cellStyle name="Note" xfId="17" builtinId="10" customBuiltin="1"/>
    <cellStyle name="Output" xfId="12" builtinId="21" customBuiltin="1"/>
    <cellStyle name="Percent" xfId="50" builtinId="5"/>
    <cellStyle name="Title" xfId="3" builtinId="15" customBuiltin="1"/>
    <cellStyle name="Title 2" xfId="51" xr:uid="{00000000-0005-0000-0000-000032000000}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296F1F"/>
      <color rgb="FF00CCFF"/>
      <color rgb="FFFF3300"/>
      <color rgb="FFCACA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</xdr:row>
      <xdr:rowOff>95250</xdr:rowOff>
    </xdr:from>
    <xdr:to>
      <xdr:col>4</xdr:col>
      <xdr:colOff>180975</xdr:colOff>
      <xdr:row>2</xdr:row>
      <xdr:rowOff>95250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314575" y="552450"/>
          <a:ext cx="762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238125</xdr:colOff>
      <xdr:row>2</xdr:row>
      <xdr:rowOff>95250</xdr:rowOff>
    </xdr:from>
    <xdr:to>
      <xdr:col>2</xdr:col>
      <xdr:colOff>219075</xdr:colOff>
      <xdr:row>2</xdr:row>
      <xdr:rowOff>95250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076325" y="552450"/>
          <a:ext cx="771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Van Court, Jennifer - REE-NASS, Sacramento, CA" id="{A7251FFE-1125-4EA5-8BBF-F085145A5A08}" userId="S-1-5-21-2443529608-3098792306-3041422421-844690" providerId="AD"/>
  <person displayName="Wilczek, Miroslaw@CDFA" id="{E86828D6-1367-48CB-969A-0154A94726F1}" userId="S::Miroslaw.Wilczek@cdfa.ca.gov::b730b422-dc9f-48bb-9b4b-3ae0ce873a3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5" dT="2021-01-15T21:39:52.93" personId="{E86828D6-1367-48CB-969A-0154A94726F1}" id="{B6C7C90C-A8A2-41C9-B81C-817BC8D5B39B}">
    <text>In ERS Annual cash receipts by commodity it's called Dairy products, Milk</text>
  </threadedComment>
  <threadedComment ref="A5" dT="2021-11-30T16:34:33.24" personId="{A7251FFE-1125-4EA5-8BBF-F085145A5A08}" id="{039FFB6E-0FDB-4A72-87EB-321F713F6B5A}" parentId="{B6C7C90C-A8A2-41C9-B81C-817BC8D5B39B}">
    <text>I emailed NASS people to ask their thoughts about this change.  Leaving alone for now.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9" dT="2021-01-16T00:37:25.37" personId="{E86828D6-1367-48CB-969A-0154A94726F1}" id="{BB41D3ED-772F-488C-8D57-40C7314C4010}">
    <text>All 3 years adjusted by the value of floriculture which was doublecounted in All Other Crops and as a separate item Floriculture.</text>
  </threadedComment>
  <threadedComment ref="D19" dT="2021-12-02T00:25:49.67" personId="{A7251FFE-1125-4EA5-8BBF-F085145A5A08}" id="{303D16C1-BEB9-4EF3-8A89-A9F0556B5451}" parentId="{BB41D3ED-772F-488C-8D57-40C7314C4010}">
    <text>I adjusted when I did this this year.  JVC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32" dT="2021-12-04T00:24:45.87" personId="{A7251FFE-1125-4EA5-8BBF-F085145A5A08}" id="{498B0843-C77F-44A4-9A80-AED86A8F2F66}">
    <text>This is derived by taking the total acres - processing from table 2 continued in the veggie pub.</text>
  </threadedComment>
  <threadedComment ref="E32" dT="2021-12-04T00:23:05.59" personId="{A7251FFE-1125-4EA5-8BBF-F085145A5A08}" id="{B05E0C82-B61F-4286-976E-146A9A61BAB6}">
    <text>This is utilized production, not total production.</text>
  </threadedComment>
  <threadedComment ref="E33" dT="2021-12-04T00:28:09.03" personId="{A7251FFE-1125-4EA5-8BBF-F085145A5A08}" id="{2FBEE11E-D8D1-418E-8A3A-68FFC18C7E99}">
    <text>Took from Table 2 in the veggie file.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9.bin"/><Relationship Id="rId3" Type="http://schemas.openxmlformats.org/officeDocument/2006/relationships/printerSettings" Target="../printerSettings/printerSettings74.bin"/><Relationship Id="rId7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6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7.bin"/><Relationship Id="rId3" Type="http://schemas.openxmlformats.org/officeDocument/2006/relationships/printerSettings" Target="../printerSettings/printerSettings82.bin"/><Relationship Id="rId7" Type="http://schemas.openxmlformats.org/officeDocument/2006/relationships/printerSettings" Target="../printerSettings/printerSettings86.bin"/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Relationship Id="rId6" Type="http://schemas.openxmlformats.org/officeDocument/2006/relationships/printerSettings" Target="../printerSettings/printerSettings85.bin"/><Relationship Id="rId5" Type="http://schemas.openxmlformats.org/officeDocument/2006/relationships/printerSettings" Target="../printerSettings/printerSettings84.bin"/><Relationship Id="rId4" Type="http://schemas.openxmlformats.org/officeDocument/2006/relationships/printerSettings" Target="../printerSettings/printerSettings8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7" Type="http://schemas.microsoft.com/office/2017/10/relationships/threadedComment" Target="../threadedComments/threadedComment1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microsoft.com/office/2017/10/relationships/threadedComment" Target="../threadedComments/threadedComment2.xml"/><Relationship Id="rId5" Type="http://schemas.openxmlformats.org/officeDocument/2006/relationships/printerSettings" Target="../printerSettings/printerSettings35.bin"/><Relationship Id="rId10" Type="http://schemas.openxmlformats.org/officeDocument/2006/relationships/comments" Target="../comments2.xml"/><Relationship Id="rId4" Type="http://schemas.openxmlformats.org/officeDocument/2006/relationships/printerSettings" Target="../printerSettings/printerSettings34.bin"/><Relationship Id="rId9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Relationship Id="rId9" Type="http://schemas.openxmlformats.org/officeDocument/2006/relationships/printerSettings" Target="../printerSettings/printerSettings47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11" Type="http://schemas.microsoft.com/office/2017/10/relationships/threadedComment" Target="../threadedComments/threadedComment3.xml"/><Relationship Id="rId5" Type="http://schemas.openxmlformats.org/officeDocument/2006/relationships/printerSettings" Target="../printerSettings/printerSettings52.bin"/><Relationship Id="rId10" Type="http://schemas.openxmlformats.org/officeDocument/2006/relationships/comments" Target="../comments3.xml"/><Relationship Id="rId4" Type="http://schemas.openxmlformats.org/officeDocument/2006/relationships/printerSettings" Target="../printerSettings/printerSettings51.bin"/><Relationship Id="rId9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L11"/>
  <sheetViews>
    <sheetView tabSelected="1" zoomScale="125" zoomScaleNormal="125" zoomScaleSheetLayoutView="136" workbookViewId="0">
      <selection sqref="A1:C1"/>
    </sheetView>
  </sheetViews>
  <sheetFormatPr defaultColWidth="9.109375" defaultRowHeight="13.8" x14ac:dyDescent="0.3"/>
  <cols>
    <col min="1" max="1" width="8.88671875" style="9" customWidth="1"/>
    <col min="2" max="2" width="16.6640625" style="9" customWidth="1"/>
    <col min="3" max="3" width="18.109375" style="9" customWidth="1"/>
    <col min="4" max="4" width="9.109375" style="9"/>
    <col min="5" max="5" width="19.33203125" style="9" bestFit="1" customWidth="1"/>
    <col min="6" max="6" width="9.109375" style="9"/>
    <col min="7" max="7" width="20" style="9" customWidth="1"/>
    <col min="8" max="8" width="16.109375" style="9" bestFit="1" customWidth="1"/>
    <col min="9" max="9" width="11.88671875" style="9" customWidth="1"/>
    <col min="10" max="11" width="9.109375" style="9"/>
    <col min="12" max="12" width="16.88671875" style="9" bestFit="1" customWidth="1"/>
    <col min="13" max="16384" width="9.109375" style="9"/>
  </cols>
  <sheetData>
    <row r="1" spans="1:12" ht="16.5" customHeight="1" x14ac:dyDescent="0.3">
      <c r="A1" s="380" t="s">
        <v>368</v>
      </c>
      <c r="B1" s="380"/>
      <c r="C1" s="380"/>
      <c r="E1" s="83"/>
      <c r="F1" s="83"/>
      <c r="G1" s="100"/>
      <c r="H1" s="100"/>
      <c r="L1" s="146"/>
    </row>
    <row r="2" spans="1:12" x14ac:dyDescent="0.3">
      <c r="A2" s="383" t="s">
        <v>1</v>
      </c>
      <c r="B2" s="383" t="s">
        <v>0</v>
      </c>
      <c r="C2" s="82" t="s">
        <v>281</v>
      </c>
      <c r="E2" s="83"/>
      <c r="F2" s="83"/>
      <c r="G2" s="100"/>
      <c r="H2" s="100"/>
      <c r="L2" s="146"/>
    </row>
    <row r="3" spans="1:12" x14ac:dyDescent="0.3">
      <c r="A3" s="384"/>
      <c r="B3" s="384"/>
      <c r="C3" s="85" t="s">
        <v>210</v>
      </c>
      <c r="D3" s="356" t="s">
        <v>472</v>
      </c>
      <c r="E3" s="84"/>
      <c r="F3" s="83"/>
      <c r="G3" s="100"/>
      <c r="H3" s="100"/>
      <c r="L3" s="146"/>
    </row>
    <row r="4" spans="1:12" ht="13.2" customHeight="1" x14ac:dyDescent="0.3">
      <c r="A4" s="83" t="s">
        <v>209</v>
      </c>
      <c r="B4" s="365" t="s">
        <v>211</v>
      </c>
      <c r="C4" s="366">
        <v>357160627</v>
      </c>
      <c r="D4" s="251"/>
      <c r="E4" s="84"/>
      <c r="F4" s="83"/>
      <c r="G4" s="100"/>
      <c r="H4" s="100"/>
      <c r="L4" s="146"/>
    </row>
    <row r="5" spans="1:12" ht="13.2" customHeight="1" x14ac:dyDescent="0.3">
      <c r="A5" s="84">
        <v>1</v>
      </c>
      <c r="B5" s="83" t="s">
        <v>116</v>
      </c>
      <c r="C5" s="367">
        <v>49081688</v>
      </c>
      <c r="D5" s="251"/>
      <c r="E5" s="84"/>
      <c r="F5" s="83"/>
      <c r="G5" s="100"/>
      <c r="H5" s="100"/>
      <c r="L5" s="146"/>
    </row>
    <row r="6" spans="1:12" ht="13.2" customHeight="1" x14ac:dyDescent="0.3">
      <c r="A6" s="84">
        <v>2</v>
      </c>
      <c r="B6" s="83" t="s">
        <v>117</v>
      </c>
      <c r="C6" s="367">
        <v>25695928</v>
      </c>
      <c r="D6" s="251"/>
      <c r="E6" s="84"/>
      <c r="F6" s="83"/>
      <c r="G6" s="100"/>
      <c r="H6" s="100"/>
      <c r="L6" s="146"/>
    </row>
    <row r="7" spans="1:12" ht="13.2" customHeight="1" x14ac:dyDescent="0.3">
      <c r="A7" s="84">
        <v>3</v>
      </c>
      <c r="B7" s="83" t="s">
        <v>118</v>
      </c>
      <c r="C7" s="367">
        <v>20565182</v>
      </c>
      <c r="D7" s="251"/>
      <c r="E7" s="84"/>
      <c r="F7" s="83"/>
      <c r="G7" s="100"/>
      <c r="H7" s="100"/>
    </row>
    <row r="8" spans="1:12" ht="13.2" customHeight="1" x14ac:dyDescent="0.3">
      <c r="A8" s="84">
        <v>4</v>
      </c>
      <c r="B8" s="83" t="s">
        <v>212</v>
      </c>
      <c r="C8" s="367">
        <v>20047872</v>
      </c>
      <c r="D8" s="251"/>
    </row>
    <row r="9" spans="1:12" ht="13.2" customHeight="1" x14ac:dyDescent="0.3">
      <c r="A9" s="84">
        <v>5</v>
      </c>
      <c r="B9" s="83" t="s">
        <v>369</v>
      </c>
      <c r="C9" s="367">
        <v>16836388</v>
      </c>
      <c r="D9" s="251"/>
    </row>
    <row r="10" spans="1:12" ht="4.2" customHeight="1" thickBot="1" x14ac:dyDescent="0.35">
      <c r="A10" s="86"/>
      <c r="B10" s="87"/>
      <c r="C10" s="101"/>
    </row>
    <row r="11" spans="1:12" ht="21.6" customHeight="1" x14ac:dyDescent="0.2">
      <c r="A11" s="381" t="s">
        <v>491</v>
      </c>
      <c r="B11" s="382"/>
      <c r="C11" s="382"/>
    </row>
  </sheetData>
  <customSheetViews>
    <customSheetView guid="{50CD2C38-3007-4E8A-A659-454AE61D9CFB}">
      <selection activeCell="E7" sqref="E7"/>
      <pageMargins left="0.7" right="0.7" top="0.75" bottom="0.75" header="0.3" footer="0.3"/>
      <pageSetup orientation="portrait" r:id="rId1"/>
    </customSheetView>
    <customSheetView guid="{867B24F6-BAD6-43BC-BCC2-19DE56B84B44}">
      <selection activeCell="E7" sqref="E7"/>
      <pageMargins left="0.7" right="0.7" top="0.75" bottom="0.75" header="0.3" footer="0.3"/>
      <pageSetup orientation="portrait" r:id="rId2"/>
    </customSheetView>
    <customSheetView guid="{4469A93A-A998-4B0C-91A8-B1FA6F5D307B}">
      <selection activeCell="I28" sqref="I28"/>
      <pageMargins left="0.7" right="0.7" top="0.75" bottom="0.75" header="0.3" footer="0.3"/>
      <pageSetup orientation="portrait" r:id="rId3"/>
    </customSheetView>
    <customSheetView guid="{94073BD0-C5DE-4F68-B048-13CD46AAA0AA}">
      <selection activeCell="E23" sqref="E23"/>
      <pageMargins left="0.7" right="0.7" top="0.75" bottom="0.75" header="0.3" footer="0.3"/>
      <pageSetup orientation="portrait" r:id="rId4"/>
    </customSheetView>
    <customSheetView guid="{873DCBBA-D251-4338-AD66-8DDC08D54616}">
      <selection activeCell="E23" sqref="E23"/>
      <pageMargins left="0.7" right="0.7" top="0.75" bottom="0.75" header="0.3" footer="0.3"/>
      <pageSetup orientation="portrait" r:id="rId5"/>
    </customSheetView>
    <customSheetView guid="{572EB0DD-300A-47BD-BE7D-63D572A749B1}">
      <selection activeCell="E23" sqref="E23"/>
      <pageMargins left="0.7" right="0.7" top="0.75" bottom="0.75" header="0.3" footer="0.3"/>
      <pageSetup orientation="portrait" r:id="rId6"/>
    </customSheetView>
    <customSheetView guid="{9EC70E18-8C3A-46F5-BE67-33C10C055D84}" showPageBreaks="1">
      <selection activeCell="E23" sqref="E23"/>
      <pageMargins left="0.7" right="0.7" top="0.75" bottom="0.75" header="0.3" footer="0.3"/>
      <pageSetup orientation="portrait" r:id="rId7"/>
    </customSheetView>
    <customSheetView guid="{975B6181-14C0-4E79-A572-D3DB5DEF4DCB}">
      <selection activeCell="E7" sqref="E7"/>
      <pageMargins left="0.7" right="0.7" top="0.75" bottom="0.75" header="0.3" footer="0.3"/>
      <pageSetup orientation="portrait" r:id="rId8"/>
    </customSheetView>
  </customSheetViews>
  <mergeCells count="4">
    <mergeCell ref="A1:C1"/>
    <mergeCell ref="A11:C11"/>
    <mergeCell ref="A2:A3"/>
    <mergeCell ref="B2:B3"/>
  </mergeCells>
  <pageMargins left="0.7" right="0.7" top="0.75" bottom="0.75" header="0.3" footer="0.3"/>
  <pageSetup orientation="portrait" r:id="rId9"/>
  <ignoredErrors>
    <ignoredError sqref="C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L68"/>
  <sheetViews>
    <sheetView view="pageBreakPreview" zoomScaleNormal="110" zoomScaleSheetLayoutView="100" workbookViewId="0">
      <selection sqref="A1:E1"/>
    </sheetView>
  </sheetViews>
  <sheetFormatPr defaultColWidth="9.109375" defaultRowHeight="17.25" customHeight="1" x14ac:dyDescent="0.3"/>
  <cols>
    <col min="1" max="2" width="5.109375" style="80" customWidth="1"/>
    <col min="3" max="3" width="12.33203125" style="80" customWidth="1"/>
    <col min="4" max="4" width="10.88671875" style="80" customWidth="1"/>
    <col min="5" max="5" width="71" style="80" customWidth="1"/>
    <col min="6" max="7" width="9.109375" style="80"/>
    <col min="8" max="8" width="9.6640625" style="80" bestFit="1" customWidth="1"/>
    <col min="9" max="9" width="10.44140625" style="80" bestFit="1" customWidth="1"/>
    <col min="10" max="10" width="60.44140625" style="80" bestFit="1" customWidth="1"/>
    <col min="11" max="16384" width="9.109375" style="80"/>
  </cols>
  <sheetData>
    <row r="1" spans="1:10" ht="16.5" customHeight="1" x14ac:dyDescent="0.3">
      <c r="A1" s="440" t="s">
        <v>417</v>
      </c>
      <c r="B1" s="440"/>
      <c r="C1" s="440"/>
      <c r="D1" s="440"/>
      <c r="E1" s="440"/>
      <c r="F1" s="79"/>
      <c r="H1" s="163"/>
      <c r="I1" s="163"/>
      <c r="J1" s="163"/>
    </row>
    <row r="2" spans="1:10" ht="12" customHeight="1" x14ac:dyDescent="0.3">
      <c r="A2" s="395" t="s">
        <v>1</v>
      </c>
      <c r="B2" s="395"/>
      <c r="C2" s="395" t="s">
        <v>360</v>
      </c>
      <c r="D2" s="76" t="s">
        <v>2</v>
      </c>
      <c r="E2" s="395" t="s">
        <v>31</v>
      </c>
      <c r="G2" s="79" t="s">
        <v>427</v>
      </c>
      <c r="H2" s="163"/>
      <c r="I2" s="163"/>
      <c r="J2" s="163"/>
    </row>
    <row r="3" spans="1:10" ht="12" customHeight="1" x14ac:dyDescent="0.3">
      <c r="A3" s="77">
        <v>2019</v>
      </c>
      <c r="B3" s="77">
        <v>2020</v>
      </c>
      <c r="C3" s="441"/>
      <c r="D3" s="78">
        <v>1000</v>
      </c>
      <c r="E3" s="441"/>
      <c r="H3" s="163"/>
      <c r="I3" s="163"/>
      <c r="J3" s="163"/>
    </row>
    <row r="4" spans="1:10" ht="15" customHeight="1" x14ac:dyDescent="0.2">
      <c r="A4" s="267">
        <v>2</v>
      </c>
      <c r="B4" s="268">
        <v>1</v>
      </c>
      <c r="C4" s="269" t="s">
        <v>32</v>
      </c>
      <c r="D4" s="326">
        <v>7963487</v>
      </c>
      <c r="E4" s="270" t="s">
        <v>411</v>
      </c>
      <c r="H4" s="88"/>
      <c r="I4" s="96"/>
      <c r="J4" s="89"/>
    </row>
    <row r="5" spans="1:10" ht="15" customHeight="1" x14ac:dyDescent="0.2">
      <c r="A5" s="280">
        <v>1</v>
      </c>
      <c r="B5" s="278">
        <v>2</v>
      </c>
      <c r="C5" s="325" t="s">
        <v>34</v>
      </c>
      <c r="D5" s="327">
        <v>7579424</v>
      </c>
      <c r="E5" s="281" t="s">
        <v>412</v>
      </c>
      <c r="H5" s="90"/>
      <c r="I5" s="97"/>
      <c r="J5" s="89"/>
    </row>
    <row r="6" spans="1:10" ht="15" customHeight="1" x14ac:dyDescent="0.2">
      <c r="A6" s="267">
        <v>3</v>
      </c>
      <c r="B6" s="268">
        <v>3</v>
      </c>
      <c r="C6" s="269" t="s">
        <v>33</v>
      </c>
      <c r="D6" s="326">
        <v>7252374</v>
      </c>
      <c r="E6" s="270" t="s">
        <v>413</v>
      </c>
      <c r="F6" s="103"/>
      <c r="G6" s="103"/>
      <c r="H6" s="88"/>
      <c r="I6" s="96"/>
      <c r="J6" s="89"/>
    </row>
    <row r="7" spans="1:10" ht="15" customHeight="1" x14ac:dyDescent="0.2">
      <c r="A7" s="267">
        <v>4</v>
      </c>
      <c r="B7" s="268">
        <v>4</v>
      </c>
      <c r="C7" s="269" t="s">
        <v>35</v>
      </c>
      <c r="D7" s="326">
        <v>4016904</v>
      </c>
      <c r="E7" s="270" t="s">
        <v>351</v>
      </c>
      <c r="H7" s="88"/>
      <c r="I7" s="96"/>
      <c r="J7" s="89"/>
    </row>
    <row r="8" spans="1:10" ht="15" customHeight="1" x14ac:dyDescent="0.2">
      <c r="A8" s="267">
        <v>6</v>
      </c>
      <c r="B8" s="268">
        <v>5</v>
      </c>
      <c r="C8" s="269" t="s">
        <v>36</v>
      </c>
      <c r="D8" s="326">
        <v>3568105</v>
      </c>
      <c r="E8" s="270" t="s">
        <v>463</v>
      </c>
      <c r="H8" s="88"/>
      <c r="I8" s="96"/>
      <c r="J8" s="89"/>
    </row>
    <row r="9" spans="1:10" ht="15" customHeight="1" x14ac:dyDescent="0.2">
      <c r="A9" s="267">
        <v>5</v>
      </c>
      <c r="B9" s="268">
        <v>6</v>
      </c>
      <c r="C9" s="269" t="s">
        <v>37</v>
      </c>
      <c r="D9" s="326">
        <v>3503166</v>
      </c>
      <c r="E9" s="270" t="s">
        <v>414</v>
      </c>
      <c r="H9" s="88"/>
      <c r="I9" s="96"/>
      <c r="J9" s="89"/>
    </row>
    <row r="10" spans="1:10" ht="15" customHeight="1" x14ac:dyDescent="0.2">
      <c r="A10" s="267">
        <v>7</v>
      </c>
      <c r="B10" s="268">
        <v>7</v>
      </c>
      <c r="C10" s="269" t="s">
        <v>38</v>
      </c>
      <c r="D10" s="326">
        <v>3054828</v>
      </c>
      <c r="E10" s="270" t="s">
        <v>352</v>
      </c>
      <c r="H10" s="88"/>
      <c r="I10" s="96"/>
      <c r="J10" s="89"/>
    </row>
    <row r="11" spans="1:10" ht="15" customHeight="1" x14ac:dyDescent="0.2">
      <c r="A11" s="267">
        <v>8</v>
      </c>
      <c r="B11" s="268">
        <v>8</v>
      </c>
      <c r="C11" s="269" t="s">
        <v>133</v>
      </c>
      <c r="D11" s="326">
        <v>2242497</v>
      </c>
      <c r="E11" s="270" t="s">
        <v>415</v>
      </c>
      <c r="H11" s="88"/>
      <c r="I11" s="96"/>
      <c r="J11" s="89"/>
    </row>
    <row r="12" spans="1:10" ht="15" customHeight="1" x14ac:dyDescent="0.2">
      <c r="A12" s="267">
        <v>10</v>
      </c>
      <c r="B12" s="268">
        <v>9</v>
      </c>
      <c r="C12" s="269" t="s">
        <v>238</v>
      </c>
      <c r="D12" s="326">
        <v>2196334</v>
      </c>
      <c r="E12" s="270" t="s">
        <v>445</v>
      </c>
      <c r="H12" s="88"/>
      <c r="I12" s="96"/>
      <c r="J12" s="89"/>
    </row>
    <row r="13" spans="1:10" ht="15" customHeight="1" x14ac:dyDescent="0.2">
      <c r="A13" s="267">
        <v>11</v>
      </c>
      <c r="B13" s="268">
        <v>10</v>
      </c>
      <c r="C13" s="269" t="s">
        <v>39</v>
      </c>
      <c r="D13" s="326">
        <v>2015744</v>
      </c>
      <c r="E13" s="270" t="s">
        <v>416</v>
      </c>
      <c r="H13" s="88"/>
      <c r="I13" s="96"/>
      <c r="J13" s="89"/>
    </row>
    <row r="14" spans="1:10" ht="15" customHeight="1" x14ac:dyDescent="0.2">
      <c r="A14" s="268">
        <v>9</v>
      </c>
      <c r="B14" s="268">
        <v>11</v>
      </c>
      <c r="C14" s="269" t="s">
        <v>134</v>
      </c>
      <c r="D14" s="326">
        <v>1945801</v>
      </c>
      <c r="E14" s="271" t="s">
        <v>434</v>
      </c>
      <c r="F14" s="353"/>
      <c r="G14" s="353"/>
      <c r="H14" s="353"/>
      <c r="I14" s="96"/>
      <c r="J14" s="91"/>
    </row>
    <row r="15" spans="1:10" ht="15" customHeight="1" x14ac:dyDescent="0.2">
      <c r="A15" s="268">
        <v>13</v>
      </c>
      <c r="B15" s="268">
        <v>12</v>
      </c>
      <c r="C15" s="269" t="s">
        <v>239</v>
      </c>
      <c r="D15" s="326">
        <v>1916461</v>
      </c>
      <c r="E15" s="269" t="s">
        <v>446</v>
      </c>
      <c r="H15" s="88"/>
      <c r="I15" s="96"/>
      <c r="J15" s="91"/>
    </row>
    <row r="16" spans="1:10" ht="15" customHeight="1" x14ac:dyDescent="0.2">
      <c r="A16" s="268">
        <v>12</v>
      </c>
      <c r="B16" s="268">
        <v>13</v>
      </c>
      <c r="C16" s="269" t="s">
        <v>240</v>
      </c>
      <c r="D16" s="326">
        <v>1842858</v>
      </c>
      <c r="E16" s="269" t="s">
        <v>425</v>
      </c>
      <c r="H16" s="88"/>
      <c r="I16" s="96"/>
      <c r="J16" s="92"/>
    </row>
    <row r="17" spans="1:10" ht="15" customHeight="1" x14ac:dyDescent="0.2">
      <c r="A17" s="268">
        <v>14</v>
      </c>
      <c r="B17" s="268">
        <v>14</v>
      </c>
      <c r="C17" s="269" t="s">
        <v>241</v>
      </c>
      <c r="D17" s="326">
        <v>1431666</v>
      </c>
      <c r="E17" s="269" t="s">
        <v>430</v>
      </c>
      <c r="H17" s="88"/>
      <c r="I17" s="96"/>
      <c r="J17" s="92"/>
    </row>
    <row r="18" spans="1:10" ht="15" customHeight="1" x14ac:dyDescent="0.2">
      <c r="A18" s="268">
        <v>15</v>
      </c>
      <c r="B18" s="268">
        <v>15</v>
      </c>
      <c r="C18" s="269" t="s">
        <v>243</v>
      </c>
      <c r="D18" s="326">
        <v>1057478</v>
      </c>
      <c r="E18" s="269" t="s">
        <v>426</v>
      </c>
      <c r="F18" s="103"/>
      <c r="G18" s="103"/>
      <c r="H18" s="88"/>
      <c r="I18" s="96"/>
      <c r="J18" s="92"/>
    </row>
    <row r="19" spans="1:10" ht="15" customHeight="1" x14ac:dyDescent="0.2">
      <c r="A19" s="268">
        <v>17</v>
      </c>
      <c r="B19" s="268">
        <v>16</v>
      </c>
      <c r="C19" s="269" t="s">
        <v>242</v>
      </c>
      <c r="D19" s="326">
        <v>943002</v>
      </c>
      <c r="E19" s="269" t="s">
        <v>465</v>
      </c>
      <c r="F19" s="103"/>
      <c r="G19" s="103"/>
      <c r="H19" s="88"/>
      <c r="I19" s="96"/>
      <c r="J19" s="92"/>
    </row>
    <row r="20" spans="1:10" ht="15" customHeight="1" x14ac:dyDescent="0.2">
      <c r="A20" s="268">
        <v>18</v>
      </c>
      <c r="B20" s="268">
        <v>17</v>
      </c>
      <c r="C20" s="269" t="s">
        <v>246</v>
      </c>
      <c r="D20" s="326">
        <v>719203</v>
      </c>
      <c r="E20" s="269" t="s">
        <v>466</v>
      </c>
      <c r="H20" s="88"/>
      <c r="I20" s="96"/>
      <c r="J20" s="92"/>
    </row>
    <row r="21" spans="1:10" ht="15" customHeight="1" x14ac:dyDescent="0.2">
      <c r="A21" s="268">
        <v>19</v>
      </c>
      <c r="B21" s="268">
        <v>18</v>
      </c>
      <c r="C21" s="269" t="s">
        <v>245</v>
      </c>
      <c r="D21" s="326">
        <v>686315</v>
      </c>
      <c r="E21" s="269" t="s">
        <v>421</v>
      </c>
      <c r="H21" s="88"/>
      <c r="I21" s="96"/>
      <c r="J21" s="92"/>
    </row>
    <row r="22" spans="1:10" ht="15" customHeight="1" x14ac:dyDescent="0.2">
      <c r="A22" s="278">
        <v>23</v>
      </c>
      <c r="B22" s="278">
        <v>19</v>
      </c>
      <c r="C22" s="279" t="s">
        <v>248</v>
      </c>
      <c r="D22" s="328">
        <v>686087</v>
      </c>
      <c r="E22" s="279" t="s">
        <v>423</v>
      </c>
      <c r="H22" s="88"/>
      <c r="I22" s="96"/>
      <c r="J22" s="92"/>
    </row>
    <row r="23" spans="1:10" ht="15" customHeight="1" x14ac:dyDescent="0.2">
      <c r="A23" s="268">
        <v>21</v>
      </c>
      <c r="B23" s="268">
        <v>20</v>
      </c>
      <c r="C23" s="269" t="s">
        <v>247</v>
      </c>
      <c r="D23" s="326">
        <v>680078</v>
      </c>
      <c r="E23" s="269" t="s">
        <v>467</v>
      </c>
      <c r="H23" s="88"/>
      <c r="I23" s="96"/>
      <c r="J23" s="92"/>
    </row>
    <row r="24" spans="1:10" ht="15" customHeight="1" x14ac:dyDescent="0.2">
      <c r="A24" s="268">
        <v>22</v>
      </c>
      <c r="B24" s="268">
        <v>21</v>
      </c>
      <c r="C24" s="269" t="s">
        <v>244</v>
      </c>
      <c r="D24" s="326">
        <v>596676</v>
      </c>
      <c r="E24" s="269" t="s">
        <v>468</v>
      </c>
      <c r="H24" s="88"/>
      <c r="I24" s="96"/>
      <c r="J24" s="92"/>
    </row>
    <row r="25" spans="1:10" ht="15" customHeight="1" x14ac:dyDescent="0.2">
      <c r="A25" s="268">
        <v>20</v>
      </c>
      <c r="B25" s="268">
        <v>22</v>
      </c>
      <c r="C25" s="269" t="s">
        <v>250</v>
      </c>
      <c r="D25" s="326">
        <v>551770</v>
      </c>
      <c r="E25" s="269" t="s">
        <v>469</v>
      </c>
      <c r="H25" s="88"/>
      <c r="I25" s="96"/>
      <c r="J25" s="92"/>
    </row>
    <row r="26" spans="1:10" ht="15" customHeight="1" x14ac:dyDescent="0.2">
      <c r="A26" s="268">
        <v>24</v>
      </c>
      <c r="B26" s="268">
        <v>23</v>
      </c>
      <c r="C26" s="269" t="s">
        <v>251</v>
      </c>
      <c r="D26" s="326">
        <v>466133</v>
      </c>
      <c r="E26" s="269" t="s">
        <v>429</v>
      </c>
      <c r="H26" s="88"/>
      <c r="I26" s="96"/>
      <c r="J26" s="92"/>
    </row>
    <row r="27" spans="1:10" ht="15" customHeight="1" x14ac:dyDescent="0.2">
      <c r="A27" s="268">
        <v>16</v>
      </c>
      <c r="B27" s="268">
        <v>24</v>
      </c>
      <c r="C27" s="269" t="s">
        <v>249</v>
      </c>
      <c r="D27" s="326">
        <v>465591</v>
      </c>
      <c r="E27" s="269" t="s">
        <v>447</v>
      </c>
      <c r="H27" s="88"/>
      <c r="I27" s="96"/>
      <c r="J27" s="92"/>
    </row>
    <row r="28" spans="1:10" ht="15" customHeight="1" x14ac:dyDescent="0.2">
      <c r="A28" s="268">
        <v>26</v>
      </c>
      <c r="B28" s="268">
        <v>25</v>
      </c>
      <c r="C28" s="269" t="s">
        <v>293</v>
      </c>
      <c r="D28" s="326">
        <v>411629</v>
      </c>
      <c r="E28" s="269" t="s">
        <v>428</v>
      </c>
      <c r="H28" s="88"/>
      <c r="I28" s="96"/>
      <c r="J28" s="92"/>
    </row>
    <row r="29" spans="1:10" ht="15" customHeight="1" x14ac:dyDescent="0.2">
      <c r="A29" s="268">
        <v>27</v>
      </c>
      <c r="B29" s="268">
        <v>26</v>
      </c>
      <c r="C29" s="269" t="s">
        <v>253</v>
      </c>
      <c r="D29" s="326">
        <v>396098</v>
      </c>
      <c r="E29" s="269" t="s">
        <v>422</v>
      </c>
      <c r="H29" s="88"/>
      <c r="I29" s="96"/>
      <c r="J29" s="92"/>
    </row>
    <row r="30" spans="1:10" ht="15" customHeight="1" x14ac:dyDescent="0.2">
      <c r="A30" s="268">
        <v>25</v>
      </c>
      <c r="B30" s="268">
        <v>27</v>
      </c>
      <c r="C30" s="269" t="s">
        <v>252</v>
      </c>
      <c r="D30" s="326">
        <v>392935</v>
      </c>
      <c r="E30" s="269" t="s">
        <v>448</v>
      </c>
      <c r="H30" s="88"/>
      <c r="I30" s="96"/>
      <c r="J30" s="92"/>
    </row>
    <row r="31" spans="1:10" ht="15" customHeight="1" x14ac:dyDescent="0.2">
      <c r="A31" s="268">
        <v>29</v>
      </c>
      <c r="B31" s="268">
        <v>28</v>
      </c>
      <c r="C31" s="269" t="s">
        <v>255</v>
      </c>
      <c r="D31" s="326">
        <v>389282</v>
      </c>
      <c r="E31" s="269" t="s">
        <v>449</v>
      </c>
      <c r="H31" s="88"/>
      <c r="I31" s="96"/>
      <c r="J31" s="92"/>
    </row>
    <row r="32" spans="1:10" ht="15" customHeight="1" x14ac:dyDescent="0.2">
      <c r="A32" s="268">
        <v>30</v>
      </c>
      <c r="B32" s="268">
        <v>29</v>
      </c>
      <c r="C32" s="269" t="s">
        <v>256</v>
      </c>
      <c r="D32" s="326">
        <v>332024</v>
      </c>
      <c r="E32" s="269" t="s">
        <v>424</v>
      </c>
      <c r="H32" s="88"/>
      <c r="I32" s="96"/>
      <c r="J32" s="92"/>
    </row>
    <row r="33" spans="1:10" ht="15" customHeight="1" x14ac:dyDescent="0.2">
      <c r="A33" s="268">
        <v>31</v>
      </c>
      <c r="B33" s="268">
        <v>30</v>
      </c>
      <c r="C33" s="269" t="s">
        <v>254</v>
      </c>
      <c r="D33" s="326">
        <v>273595</v>
      </c>
      <c r="E33" s="269" t="s">
        <v>420</v>
      </c>
      <c r="H33" s="88"/>
      <c r="I33" s="96"/>
      <c r="J33" s="92"/>
    </row>
    <row r="34" spans="1:10" ht="15" customHeight="1" x14ac:dyDescent="0.2">
      <c r="A34" s="268">
        <v>33</v>
      </c>
      <c r="B34" s="268">
        <v>31</v>
      </c>
      <c r="C34" s="269" t="s">
        <v>257</v>
      </c>
      <c r="D34" s="326">
        <v>218260</v>
      </c>
      <c r="E34" s="270" t="s">
        <v>470</v>
      </c>
      <c r="H34" s="88"/>
      <c r="I34" s="96"/>
      <c r="J34" s="92"/>
    </row>
    <row r="35" spans="1:10" ht="15" customHeight="1" x14ac:dyDescent="0.2">
      <c r="A35" s="278">
        <v>35</v>
      </c>
      <c r="B35" s="278">
        <v>32</v>
      </c>
      <c r="C35" s="279" t="s">
        <v>295</v>
      </c>
      <c r="D35" s="328">
        <v>206126</v>
      </c>
      <c r="E35" s="279" t="s">
        <v>431</v>
      </c>
      <c r="H35" s="88"/>
      <c r="I35" s="96"/>
      <c r="J35" s="92"/>
    </row>
    <row r="36" spans="1:10" ht="15" customHeight="1" x14ac:dyDescent="0.2">
      <c r="A36" s="268">
        <v>34</v>
      </c>
      <c r="B36" s="268">
        <v>33</v>
      </c>
      <c r="C36" s="269" t="s">
        <v>294</v>
      </c>
      <c r="D36" s="326">
        <v>178494</v>
      </c>
      <c r="E36" s="269" t="s">
        <v>450</v>
      </c>
      <c r="H36" s="88"/>
      <c r="I36" s="96"/>
      <c r="J36" s="92"/>
    </row>
    <row r="37" spans="1:10" ht="15" customHeight="1" x14ac:dyDescent="0.2">
      <c r="A37" s="268">
        <v>28</v>
      </c>
      <c r="B37" s="268">
        <v>34</v>
      </c>
      <c r="C37" s="269" t="s">
        <v>286</v>
      </c>
      <c r="D37" s="326">
        <v>124849</v>
      </c>
      <c r="E37" s="269" t="s">
        <v>435</v>
      </c>
      <c r="H37" s="88"/>
      <c r="I37" s="96"/>
      <c r="J37" s="92"/>
    </row>
    <row r="38" spans="1:10" ht="15" customHeight="1" x14ac:dyDescent="0.2">
      <c r="A38" s="268">
        <v>43</v>
      </c>
      <c r="B38" s="268">
        <v>35</v>
      </c>
      <c r="C38" s="269" t="s">
        <v>262</v>
      </c>
      <c r="D38" s="326">
        <v>114963</v>
      </c>
      <c r="E38" s="269" t="s">
        <v>451</v>
      </c>
      <c r="H38" s="88"/>
      <c r="I38" s="96"/>
      <c r="J38" s="92"/>
    </row>
    <row r="39" spans="1:10" ht="15" customHeight="1" x14ac:dyDescent="0.2">
      <c r="A39" s="268">
        <v>39</v>
      </c>
      <c r="B39" s="268">
        <v>36</v>
      </c>
      <c r="C39" s="269" t="s">
        <v>259</v>
      </c>
      <c r="D39" s="326">
        <v>114337</v>
      </c>
      <c r="E39" s="269" t="s">
        <v>452</v>
      </c>
      <c r="H39" s="88"/>
      <c r="I39" s="96"/>
      <c r="J39" s="92"/>
    </row>
    <row r="40" spans="1:10" ht="15" customHeight="1" x14ac:dyDescent="0.2">
      <c r="A40" s="268">
        <v>41</v>
      </c>
      <c r="B40" s="268">
        <v>37</v>
      </c>
      <c r="C40" s="269" t="s">
        <v>261</v>
      </c>
      <c r="D40" s="326">
        <v>105846</v>
      </c>
      <c r="E40" s="269" t="s">
        <v>433</v>
      </c>
      <c r="H40" s="88"/>
      <c r="I40" s="96"/>
      <c r="J40" s="92"/>
    </row>
    <row r="41" spans="1:10" ht="15" customHeight="1" x14ac:dyDescent="0.2">
      <c r="A41" s="268">
        <v>36</v>
      </c>
      <c r="B41" s="268">
        <v>38</v>
      </c>
      <c r="C41" s="269" t="s">
        <v>258</v>
      </c>
      <c r="D41" s="326">
        <v>101729</v>
      </c>
      <c r="E41" s="269" t="s">
        <v>453</v>
      </c>
      <c r="H41" s="88"/>
      <c r="I41" s="96"/>
      <c r="J41" s="92"/>
    </row>
    <row r="42" spans="1:10" ht="15" customHeight="1" x14ac:dyDescent="0.2">
      <c r="A42" s="268">
        <v>37</v>
      </c>
      <c r="B42" s="268">
        <v>39</v>
      </c>
      <c r="C42" s="269" t="s">
        <v>260</v>
      </c>
      <c r="D42" s="326">
        <v>93435</v>
      </c>
      <c r="E42" s="269" t="s">
        <v>454</v>
      </c>
      <c r="H42" s="88"/>
      <c r="I42" s="96"/>
      <c r="J42" s="92"/>
    </row>
    <row r="43" spans="1:10" ht="15" customHeight="1" x14ac:dyDescent="0.2">
      <c r="A43" s="268">
        <v>42</v>
      </c>
      <c r="B43" s="268">
        <v>40</v>
      </c>
      <c r="C43" s="269" t="s">
        <v>263</v>
      </c>
      <c r="D43" s="326">
        <v>92722</v>
      </c>
      <c r="E43" s="269" t="s">
        <v>471</v>
      </c>
      <c r="H43" s="88"/>
      <c r="I43" s="96"/>
      <c r="J43" s="92"/>
    </row>
    <row r="44" spans="1:10" ht="15" customHeight="1" x14ac:dyDescent="0.2">
      <c r="A44" s="369">
        <v>40</v>
      </c>
      <c r="B44" s="369">
        <v>41</v>
      </c>
      <c r="C44" s="370" t="s">
        <v>296</v>
      </c>
      <c r="D44" s="371">
        <v>75633</v>
      </c>
      <c r="E44" s="370" t="s">
        <v>436</v>
      </c>
      <c r="H44" s="88"/>
      <c r="I44" s="96"/>
      <c r="J44" s="92"/>
    </row>
    <row r="45" spans="1:10" ht="15" customHeight="1" x14ac:dyDescent="0.2">
      <c r="A45" s="268">
        <v>44</v>
      </c>
      <c r="B45" s="268">
        <v>42</v>
      </c>
      <c r="C45" s="269" t="s">
        <v>264</v>
      </c>
      <c r="D45" s="326">
        <v>72208</v>
      </c>
      <c r="E45" s="269" t="s">
        <v>455</v>
      </c>
      <c r="H45" s="88"/>
      <c r="I45" s="96"/>
      <c r="J45" s="92"/>
    </row>
    <row r="46" spans="1:10" ht="15" customHeight="1" x14ac:dyDescent="0.2">
      <c r="A46" s="268">
        <v>53</v>
      </c>
      <c r="B46" s="268">
        <v>43</v>
      </c>
      <c r="C46" s="269" t="s">
        <v>297</v>
      </c>
      <c r="D46" s="326">
        <v>47443</v>
      </c>
      <c r="E46" s="269" t="s">
        <v>456</v>
      </c>
      <c r="H46" s="88"/>
      <c r="I46" s="96"/>
      <c r="J46" s="92"/>
    </row>
    <row r="47" spans="1:10" ht="15" customHeight="1" x14ac:dyDescent="0.2">
      <c r="A47" s="278">
        <v>45</v>
      </c>
      <c r="B47" s="278">
        <v>44</v>
      </c>
      <c r="C47" s="279" t="s">
        <v>418</v>
      </c>
      <c r="D47" s="328">
        <v>43536</v>
      </c>
      <c r="E47" s="279" t="s">
        <v>439</v>
      </c>
      <c r="H47" s="88"/>
      <c r="I47" s="96"/>
      <c r="J47" s="92"/>
    </row>
    <row r="48" spans="1:10" ht="15" customHeight="1" x14ac:dyDescent="0.2">
      <c r="A48" s="268">
        <v>47</v>
      </c>
      <c r="B48" s="268">
        <v>45</v>
      </c>
      <c r="C48" s="269" t="s">
        <v>265</v>
      </c>
      <c r="D48" s="326">
        <v>38575</v>
      </c>
      <c r="E48" s="269" t="s">
        <v>457</v>
      </c>
      <c r="H48" s="88"/>
      <c r="I48" s="96"/>
      <c r="J48" s="92"/>
    </row>
    <row r="49" spans="1:12" ht="15" customHeight="1" x14ac:dyDescent="0.2">
      <c r="A49" s="268">
        <v>49</v>
      </c>
      <c r="B49" s="268">
        <v>46</v>
      </c>
      <c r="C49" s="269" t="s">
        <v>267</v>
      </c>
      <c r="D49" s="326">
        <v>38206</v>
      </c>
      <c r="E49" s="269" t="s">
        <v>458</v>
      </c>
      <c r="H49" s="88"/>
      <c r="I49" s="96"/>
      <c r="J49" s="92"/>
    </row>
    <row r="50" spans="1:12" ht="15" customHeight="1" x14ac:dyDescent="0.2">
      <c r="A50" s="278">
        <v>48</v>
      </c>
      <c r="B50" s="278">
        <v>47</v>
      </c>
      <c r="C50" s="279" t="s">
        <v>419</v>
      </c>
      <c r="D50" s="328">
        <v>37425</v>
      </c>
      <c r="E50" s="279" t="s">
        <v>432</v>
      </c>
      <c r="H50" s="88"/>
      <c r="I50" s="96"/>
      <c r="J50" s="92"/>
    </row>
    <row r="51" spans="1:12" ht="15" customHeight="1" x14ac:dyDescent="0.2">
      <c r="A51" s="268">
        <v>50</v>
      </c>
      <c r="B51" s="268">
        <v>48</v>
      </c>
      <c r="C51" s="269" t="s">
        <v>266</v>
      </c>
      <c r="D51" s="326">
        <v>31933</v>
      </c>
      <c r="E51" s="269" t="s">
        <v>459</v>
      </c>
      <c r="H51" s="88"/>
      <c r="I51" s="96"/>
      <c r="J51" s="92"/>
    </row>
    <row r="52" spans="1:12" ht="15" customHeight="1" x14ac:dyDescent="0.2">
      <c r="A52" s="268">
        <v>54</v>
      </c>
      <c r="B52" s="268">
        <v>49</v>
      </c>
      <c r="C52" s="269" t="s">
        <v>269</v>
      </c>
      <c r="D52" s="326">
        <v>22173</v>
      </c>
      <c r="E52" s="269" t="s">
        <v>460</v>
      </c>
      <c r="H52" s="88"/>
      <c r="I52" s="96"/>
      <c r="J52" s="92"/>
    </row>
    <row r="53" spans="1:12" ht="15" customHeight="1" x14ac:dyDescent="0.2">
      <c r="A53" s="268">
        <v>51</v>
      </c>
      <c r="B53" s="268">
        <v>50</v>
      </c>
      <c r="C53" s="269" t="s">
        <v>270</v>
      </c>
      <c r="D53" s="326">
        <v>21186</v>
      </c>
      <c r="E53" s="269" t="s">
        <v>437</v>
      </c>
      <c r="H53" s="88"/>
      <c r="I53" s="96"/>
      <c r="J53" s="92"/>
    </row>
    <row r="54" spans="1:12" ht="15" customHeight="1" x14ac:dyDescent="0.2">
      <c r="A54" s="268">
        <v>55</v>
      </c>
      <c r="B54" s="268">
        <v>51</v>
      </c>
      <c r="C54" s="269" t="s">
        <v>298</v>
      </c>
      <c r="D54" s="326">
        <v>16451</v>
      </c>
      <c r="E54" s="269" t="s">
        <v>461</v>
      </c>
      <c r="H54" s="88"/>
      <c r="I54" s="96"/>
      <c r="J54" s="92"/>
    </row>
    <row r="55" spans="1:12" ht="15" customHeight="1" x14ac:dyDescent="0.2">
      <c r="A55" s="268">
        <v>52</v>
      </c>
      <c r="B55" s="268">
        <v>52</v>
      </c>
      <c r="C55" s="269" t="s">
        <v>268</v>
      </c>
      <c r="D55" s="326">
        <v>15904</v>
      </c>
      <c r="E55" s="269" t="s">
        <v>462</v>
      </c>
      <c r="H55" s="88"/>
      <c r="I55" s="96"/>
      <c r="J55" s="92"/>
    </row>
    <row r="56" spans="1:12" ht="15" customHeight="1" x14ac:dyDescent="0.2">
      <c r="A56" s="268">
        <v>56</v>
      </c>
      <c r="B56" s="268">
        <v>53</v>
      </c>
      <c r="C56" s="269" t="s">
        <v>271</v>
      </c>
      <c r="D56" s="326">
        <v>5612</v>
      </c>
      <c r="E56" s="269" t="s">
        <v>438</v>
      </c>
      <c r="H56" s="88"/>
      <c r="I56" s="96"/>
      <c r="J56" s="92"/>
    </row>
    <row r="57" spans="1:12" ht="15" customHeight="1" x14ac:dyDescent="0.2">
      <c r="A57" s="268">
        <v>46</v>
      </c>
      <c r="B57" s="268">
        <v>54</v>
      </c>
      <c r="C57" s="269" t="s">
        <v>444</v>
      </c>
      <c r="D57" s="326" t="s">
        <v>232</v>
      </c>
      <c r="E57" s="269" t="s">
        <v>232</v>
      </c>
      <c r="H57" s="88"/>
      <c r="I57" s="96"/>
      <c r="J57" s="92"/>
    </row>
    <row r="58" spans="1:12" ht="15" customHeight="1" x14ac:dyDescent="0.2">
      <c r="A58" s="268">
        <v>32</v>
      </c>
      <c r="B58" s="268">
        <v>54</v>
      </c>
      <c r="C58" s="269" t="s">
        <v>443</v>
      </c>
      <c r="D58" s="326" t="s">
        <v>232</v>
      </c>
      <c r="E58" s="269" t="s">
        <v>232</v>
      </c>
      <c r="H58" s="88"/>
      <c r="I58" s="96"/>
      <c r="J58" s="92"/>
    </row>
    <row r="59" spans="1:12" ht="15" customHeight="1" x14ac:dyDescent="0.2">
      <c r="A59" s="268">
        <v>38</v>
      </c>
      <c r="B59" s="268">
        <v>54</v>
      </c>
      <c r="C59" s="269" t="s">
        <v>442</v>
      </c>
      <c r="D59" s="326" t="s">
        <v>232</v>
      </c>
      <c r="E59" s="269" t="s">
        <v>232</v>
      </c>
      <c r="H59" s="88"/>
      <c r="I59" s="96"/>
      <c r="J59" s="92"/>
    </row>
    <row r="60" spans="1:12" ht="15" customHeight="1" x14ac:dyDescent="0.2">
      <c r="A60" s="268">
        <v>58</v>
      </c>
      <c r="B60" s="268">
        <v>54</v>
      </c>
      <c r="C60" s="269" t="s">
        <v>441</v>
      </c>
      <c r="D60" s="326" t="s">
        <v>232</v>
      </c>
      <c r="E60" s="269" t="s">
        <v>232</v>
      </c>
      <c r="H60" s="88"/>
      <c r="I60" s="96"/>
      <c r="J60" s="92"/>
    </row>
    <row r="61" spans="1:12" ht="15" customHeight="1" thickBot="1" x14ac:dyDescent="0.25">
      <c r="A61" s="272">
        <v>57</v>
      </c>
      <c r="B61" s="272">
        <v>54</v>
      </c>
      <c r="C61" s="273" t="s">
        <v>440</v>
      </c>
      <c r="D61" s="329" t="s">
        <v>232</v>
      </c>
      <c r="E61" s="273" t="s">
        <v>232</v>
      </c>
      <c r="H61" s="88"/>
      <c r="I61" s="96"/>
      <c r="J61" s="92"/>
    </row>
    <row r="62" spans="1:12" s="81" customFormat="1" ht="12" customHeight="1" x14ac:dyDescent="0.2">
      <c r="A62" s="368" t="s">
        <v>287</v>
      </c>
      <c r="B62" s="158"/>
      <c r="C62" s="159"/>
      <c r="D62" s="158"/>
      <c r="E62" s="160"/>
      <c r="F62" s="157"/>
      <c r="G62" s="157"/>
      <c r="H62" s="157"/>
      <c r="I62" s="157"/>
      <c r="J62" s="157"/>
      <c r="K62" s="157"/>
      <c r="L62" s="157"/>
    </row>
    <row r="63" spans="1:12" ht="12" customHeight="1" x14ac:dyDescent="0.2">
      <c r="A63" s="368" t="s">
        <v>483</v>
      </c>
      <c r="B63" s="158"/>
      <c r="C63" s="159"/>
      <c r="D63" s="158"/>
      <c r="E63" s="160"/>
      <c r="F63" s="161"/>
      <c r="G63" s="161"/>
      <c r="H63" s="158"/>
      <c r="I63" s="160"/>
      <c r="J63" s="158"/>
      <c r="K63" s="160"/>
      <c r="L63" s="161"/>
    </row>
    <row r="64" spans="1:12" ht="12" customHeight="1" x14ac:dyDescent="0.2">
      <c r="A64" s="368" t="s">
        <v>233</v>
      </c>
      <c r="B64" s="158"/>
      <c r="C64" s="159"/>
      <c r="D64" s="158"/>
      <c r="E64" s="160"/>
      <c r="F64" s="161"/>
      <c r="G64" s="161"/>
      <c r="H64" s="158"/>
      <c r="I64" s="160"/>
      <c r="J64" s="158"/>
      <c r="K64" s="160"/>
      <c r="L64" s="161"/>
    </row>
    <row r="65" spans="1:12" ht="12" customHeight="1" x14ac:dyDescent="0.2">
      <c r="A65" s="368" t="s">
        <v>490</v>
      </c>
      <c r="B65" s="158"/>
      <c r="C65" s="159"/>
      <c r="D65" s="158"/>
      <c r="E65" s="160"/>
      <c r="F65" s="161"/>
      <c r="G65" s="161"/>
      <c r="H65" s="158"/>
      <c r="I65" s="160"/>
      <c r="J65" s="158"/>
      <c r="K65" s="160"/>
      <c r="L65" s="161"/>
    </row>
    <row r="66" spans="1:12" ht="17.25" customHeight="1" x14ac:dyDescent="0.3">
      <c r="A66" s="158"/>
      <c r="B66" s="158"/>
      <c r="C66" s="159"/>
      <c r="D66" s="158"/>
      <c r="E66" s="160"/>
      <c r="F66" s="161"/>
      <c r="G66" s="161"/>
      <c r="H66" s="158"/>
      <c r="I66" s="160"/>
      <c r="J66" s="158"/>
      <c r="K66" s="160"/>
      <c r="L66" s="161"/>
    </row>
    <row r="67" spans="1:12" ht="17.25" customHeight="1" x14ac:dyDescent="0.3">
      <c r="A67" s="158"/>
      <c r="B67" s="158"/>
      <c r="C67" s="159"/>
      <c r="D67" s="158"/>
      <c r="E67" s="160"/>
      <c r="F67" s="161"/>
      <c r="G67" s="161"/>
      <c r="H67" s="158"/>
      <c r="I67" s="160"/>
      <c r="J67" s="158"/>
      <c r="K67" s="160"/>
      <c r="L67" s="161"/>
    </row>
    <row r="68" spans="1:12" ht="17.25" customHeight="1" x14ac:dyDescent="0.3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</row>
  </sheetData>
  <sortState xmlns:xlrd2="http://schemas.microsoft.com/office/spreadsheetml/2017/richdata2" ref="A5:E61">
    <sortCondition ref="B5:B61"/>
  </sortState>
  <customSheetViews>
    <customSheetView guid="{50CD2C38-3007-4E8A-A659-454AE61D9CFB}" showPageBreaks="1" printArea="1">
      <selection activeCell="C2" sqref="C2:C3"/>
      <pageMargins left="0.5" right="0.5" top="0.5" bottom="0.5" header="0.3" footer="0.3"/>
      <pageSetup orientation="portrait" r:id="rId1"/>
    </customSheetView>
    <customSheetView guid="{867B24F6-BAD6-43BC-BCC2-19DE56B84B44}" showPageBreaks="1" printArea="1">
      <selection activeCell="C2" sqref="C2:C3"/>
      <pageMargins left="0.5" right="0.5" top="0.5" bottom="0.5" header="0.3" footer="0.3"/>
      <pageSetup orientation="portrait" r:id="rId2"/>
    </customSheetView>
    <customSheetView guid="{94073BD0-C5DE-4F68-B048-13CD46AAA0AA}" topLeftCell="A7">
      <selection activeCell="M71" sqref="M71"/>
      <pageMargins left="0.5" right="0.5" top="0.5" bottom="0.5" header="0.3" footer="0.3"/>
      <pageSetup orientation="portrait" r:id="rId3"/>
    </customSheetView>
    <customSheetView guid="{873DCBBA-D251-4338-AD66-8DDC08D54616}" topLeftCell="A7">
      <selection activeCell="M71" sqref="M71"/>
      <pageMargins left="0.5" right="0.5" top="0.5" bottom="0.5" header="0.3" footer="0.3"/>
      <pageSetup orientation="portrait" r:id="rId4"/>
    </customSheetView>
    <customSheetView guid="{572EB0DD-300A-47BD-BE7D-63D572A749B1}" showPageBreaks="1" printArea="1" topLeftCell="A7">
      <selection activeCell="M71" sqref="M71"/>
      <pageMargins left="0.5" right="0.5" top="0.5" bottom="0.5" header="0.3" footer="0.3"/>
      <pageSetup orientation="portrait" r:id="rId5"/>
    </customSheetView>
    <customSheetView guid="{9EC70E18-8C3A-46F5-BE67-33C10C055D84}" showPageBreaks="1" printArea="1">
      <selection activeCell="M71" sqref="M71"/>
      <pageMargins left="0.5" right="0.5" top="0.5" bottom="0.5" header="0.3" footer="0.3"/>
      <pageSetup orientation="portrait" r:id="rId6"/>
    </customSheetView>
    <customSheetView guid="{975B6181-14C0-4E79-A572-D3DB5DEF4DCB}" showPageBreaks="1" printArea="1">
      <selection activeCell="C2" sqref="C2:C3"/>
      <pageMargins left="0.5" right="0.5" top="0.5" bottom="0.5" header="0.3" footer="0.3"/>
      <pageSetup orientation="portrait" r:id="rId7"/>
    </customSheetView>
  </customSheetViews>
  <mergeCells count="4">
    <mergeCell ref="A1:E1"/>
    <mergeCell ref="A2:B2"/>
    <mergeCell ref="C2:C3"/>
    <mergeCell ref="E2:E3"/>
  </mergeCells>
  <pageMargins left="0.5" right="0.5" top="0.5" bottom="0.5" header="0.3" footer="0.3"/>
  <pageSetup scale="91" orientation="portrait" r:id="rId8"/>
  <rowBreaks count="1" manualBreakCount="1">
    <brk id="44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  <pageSetUpPr fitToPage="1"/>
  </sheetPr>
  <dimension ref="A1:J56"/>
  <sheetViews>
    <sheetView zoomScale="120" zoomScaleNormal="120" zoomScaleSheetLayoutView="90" workbookViewId="0">
      <pane xSplit="1" topLeftCell="B1" activePane="topRight" state="frozen"/>
      <selection pane="topRight" sqref="A1:F1"/>
    </sheetView>
  </sheetViews>
  <sheetFormatPr defaultColWidth="9.109375" defaultRowHeight="13.5" customHeight="1" x14ac:dyDescent="0.3"/>
  <cols>
    <col min="1" max="1" width="19.88671875" style="1" customWidth="1"/>
    <col min="2" max="2" width="11.44140625" style="1" customWidth="1"/>
    <col min="3" max="3" width="13" style="1" customWidth="1"/>
    <col min="4" max="4" width="12.109375" style="1" customWidth="1"/>
    <col min="5" max="5" width="13" style="1" customWidth="1"/>
    <col min="6" max="6" width="12.33203125" style="1" customWidth="1"/>
    <col min="7" max="7" width="9.44140625" style="1" bestFit="1" customWidth="1"/>
    <col min="8" max="9" width="9.109375" style="1"/>
    <col min="10" max="10" width="9.5546875" style="1" bestFit="1" customWidth="1"/>
    <col min="11" max="16384" width="9.109375" style="1"/>
  </cols>
  <sheetData>
    <row r="1" spans="1:10" ht="16.5" customHeight="1" x14ac:dyDescent="0.3">
      <c r="A1" s="386" t="s">
        <v>383</v>
      </c>
      <c r="B1" s="386"/>
      <c r="C1" s="386"/>
      <c r="D1" s="386"/>
      <c r="E1" s="386"/>
      <c r="F1" s="386"/>
    </row>
    <row r="2" spans="1:10" ht="12" customHeight="1" x14ac:dyDescent="0.3">
      <c r="A2" s="390" t="s">
        <v>80</v>
      </c>
      <c r="B2" s="390" t="s">
        <v>382</v>
      </c>
      <c r="C2" s="390"/>
      <c r="D2" s="390" t="s">
        <v>384</v>
      </c>
      <c r="E2" s="390"/>
      <c r="F2" s="390" t="s">
        <v>110</v>
      </c>
    </row>
    <row r="3" spans="1:10" ht="12" customHeight="1" x14ac:dyDescent="0.3">
      <c r="A3" s="390"/>
      <c r="B3" s="147" t="s">
        <v>114</v>
      </c>
      <c r="C3" s="390" t="s">
        <v>81</v>
      </c>
      <c r="D3" s="164" t="s">
        <v>114</v>
      </c>
      <c r="E3" s="390" t="s">
        <v>81</v>
      </c>
      <c r="F3" s="390"/>
    </row>
    <row r="4" spans="1:10" ht="12" customHeight="1" x14ac:dyDescent="0.3">
      <c r="A4" s="438"/>
      <c r="B4" s="148" t="s">
        <v>82</v>
      </c>
      <c r="C4" s="438"/>
      <c r="D4" s="165" t="s">
        <v>82</v>
      </c>
      <c r="E4" s="438"/>
      <c r="F4" s="165" t="s">
        <v>82</v>
      </c>
    </row>
    <row r="5" spans="1:10" ht="13.2" customHeight="1" x14ac:dyDescent="0.3">
      <c r="A5" s="135" t="s">
        <v>119</v>
      </c>
      <c r="B5" s="19"/>
      <c r="C5" s="19"/>
    </row>
    <row r="6" spans="1:10" ht="13.2" customHeight="1" x14ac:dyDescent="0.3">
      <c r="A6" s="119" t="s">
        <v>120</v>
      </c>
      <c r="B6" s="263">
        <v>44.69</v>
      </c>
      <c r="C6" s="239">
        <v>110.26400197384652</v>
      </c>
      <c r="D6" s="263">
        <v>30.52</v>
      </c>
      <c r="E6" s="239">
        <f>(D6/F6)*100</f>
        <v>75.302245250431781</v>
      </c>
      <c r="F6" s="263">
        <v>40.53</v>
      </c>
      <c r="G6" s="351"/>
      <c r="J6" s="71"/>
    </row>
    <row r="7" spans="1:10" ht="13.2" customHeight="1" x14ac:dyDescent="0.3">
      <c r="A7" s="119" t="s">
        <v>103</v>
      </c>
      <c r="B7" s="263">
        <v>43.84</v>
      </c>
      <c r="C7" s="239">
        <v>116.56474341930338</v>
      </c>
      <c r="D7" s="263">
        <v>14.25</v>
      </c>
      <c r="E7" s="239">
        <f t="shared" ref="E7:E15" si="0">(D7/F7)*100</f>
        <v>37.88885934591864</v>
      </c>
      <c r="F7" s="263">
        <v>37.61</v>
      </c>
      <c r="G7" s="71"/>
      <c r="J7" s="71"/>
    </row>
    <row r="8" spans="1:10" ht="13.2" customHeight="1" x14ac:dyDescent="0.3">
      <c r="A8" s="119" t="s">
        <v>385</v>
      </c>
      <c r="B8" s="323">
        <v>48.2</v>
      </c>
      <c r="C8" s="239">
        <v>132.0186250342372</v>
      </c>
      <c r="D8" s="323">
        <v>19.36</v>
      </c>
      <c r="E8" s="239">
        <f t="shared" si="0"/>
        <v>53.026568063544232</v>
      </c>
      <c r="F8" s="263">
        <v>36.51</v>
      </c>
      <c r="G8" s="71"/>
      <c r="J8" s="71"/>
    </row>
    <row r="9" spans="1:10" ht="13.2" customHeight="1" x14ac:dyDescent="0.3">
      <c r="A9" s="119" t="s">
        <v>386</v>
      </c>
      <c r="B9" s="263">
        <v>26.53</v>
      </c>
      <c r="C9" s="239">
        <v>129.28849902534114</v>
      </c>
      <c r="D9" s="323">
        <v>9.5</v>
      </c>
      <c r="E9" s="239">
        <f t="shared" si="0"/>
        <v>46.296296296296298</v>
      </c>
      <c r="F9" s="263">
        <v>20.52</v>
      </c>
      <c r="G9" s="71"/>
      <c r="J9" s="71"/>
    </row>
    <row r="10" spans="1:10" ht="13.2" customHeight="1" x14ac:dyDescent="0.3">
      <c r="A10" s="135" t="s">
        <v>121</v>
      </c>
      <c r="B10" s="315"/>
      <c r="C10" s="239"/>
      <c r="D10" s="315"/>
      <c r="E10" s="239"/>
      <c r="F10" s="315"/>
      <c r="G10" s="71"/>
      <c r="J10" s="71"/>
    </row>
    <row r="11" spans="1:10" ht="13.2" customHeight="1" x14ac:dyDescent="0.3">
      <c r="A11" s="119" t="s">
        <v>387</v>
      </c>
      <c r="B11" s="315">
        <v>23.38</v>
      </c>
      <c r="C11" s="239">
        <v>112.45791245791246</v>
      </c>
      <c r="D11" s="315">
        <v>9.19</v>
      </c>
      <c r="E11" s="239">
        <f t="shared" si="0"/>
        <v>44.203944203944204</v>
      </c>
      <c r="F11" s="315">
        <v>20.79</v>
      </c>
      <c r="G11" s="71"/>
      <c r="J11" s="71"/>
    </row>
    <row r="12" spans="1:10" ht="13.2" customHeight="1" x14ac:dyDescent="0.3">
      <c r="A12" s="119" t="s">
        <v>388</v>
      </c>
      <c r="B12" s="315">
        <v>16.559999999999999</v>
      </c>
      <c r="C12" s="239">
        <v>110.25299600532622</v>
      </c>
      <c r="D12" s="315">
        <v>7.24</v>
      </c>
      <c r="E12" s="239">
        <f t="shared" si="0"/>
        <v>48.202396804260985</v>
      </c>
      <c r="F12" s="315">
        <v>15.02</v>
      </c>
      <c r="G12" s="71"/>
      <c r="J12" s="71"/>
    </row>
    <row r="13" spans="1:10" ht="13.2" customHeight="1" x14ac:dyDescent="0.3">
      <c r="A13" s="119" t="s">
        <v>389</v>
      </c>
      <c r="B13" s="315">
        <v>13.92</v>
      </c>
      <c r="C13" s="239">
        <v>107.82339271882262</v>
      </c>
      <c r="D13" s="315">
        <v>9.19</v>
      </c>
      <c r="E13" s="239">
        <f t="shared" si="0"/>
        <v>71.185127807900855</v>
      </c>
      <c r="F13" s="315">
        <v>12.91</v>
      </c>
      <c r="G13" s="71"/>
      <c r="J13" s="71"/>
    </row>
    <row r="14" spans="1:10" s="6" customFormat="1" ht="13.2" customHeight="1" x14ac:dyDescent="0.3">
      <c r="A14" s="119" t="s">
        <v>390</v>
      </c>
      <c r="B14" s="316">
        <v>22.59</v>
      </c>
      <c r="C14" s="239">
        <v>139.18669131238445</v>
      </c>
      <c r="D14" s="316">
        <v>18.899999999999999</v>
      </c>
      <c r="E14" s="239">
        <f t="shared" si="0"/>
        <v>116.4510166358595</v>
      </c>
      <c r="F14" s="316">
        <v>16.23</v>
      </c>
      <c r="G14" s="72"/>
      <c r="J14" s="71"/>
    </row>
    <row r="15" spans="1:10" s="6" customFormat="1" ht="13.2" customHeight="1" x14ac:dyDescent="0.3">
      <c r="A15" s="119" t="s">
        <v>391</v>
      </c>
      <c r="B15" s="316">
        <v>14.9</v>
      </c>
      <c r="C15" s="239">
        <v>115.77311577311578</v>
      </c>
      <c r="D15" s="316">
        <v>11.39</v>
      </c>
      <c r="E15" s="239">
        <f t="shared" si="0"/>
        <v>88.50038850038851</v>
      </c>
      <c r="F15" s="316">
        <v>12.87</v>
      </c>
      <c r="G15" s="72"/>
      <c r="J15" s="71"/>
    </row>
    <row r="16" spans="1:10" ht="13.2" customHeight="1" x14ac:dyDescent="0.3">
      <c r="A16" s="135" t="s">
        <v>122</v>
      </c>
      <c r="B16" s="315"/>
      <c r="C16" s="239"/>
      <c r="D16" s="315"/>
      <c r="E16" s="239"/>
      <c r="F16" s="315"/>
      <c r="G16" s="71"/>
      <c r="J16" s="71"/>
    </row>
    <row r="17" spans="1:10" s="6" customFormat="1" ht="13.2" customHeight="1" x14ac:dyDescent="0.3">
      <c r="A17" s="119" t="s">
        <v>104</v>
      </c>
      <c r="B17" s="316">
        <v>44.7</v>
      </c>
      <c r="C17" s="239">
        <v>128.44827586206898</v>
      </c>
      <c r="D17" s="316">
        <v>23.71</v>
      </c>
      <c r="E17" s="239">
        <f>(D17/F17)*100</f>
        <v>68.132183908045988</v>
      </c>
      <c r="F17" s="316">
        <v>34.799999999999997</v>
      </c>
      <c r="G17" s="72"/>
      <c r="H17" s="1"/>
      <c r="J17" s="71"/>
    </row>
    <row r="18" spans="1:10" ht="13.2" customHeight="1" x14ac:dyDescent="0.3">
      <c r="A18" s="119" t="s">
        <v>123</v>
      </c>
      <c r="B18" s="315">
        <v>30.84</v>
      </c>
      <c r="C18" s="239">
        <v>125.21315468940317</v>
      </c>
      <c r="D18" s="315">
        <v>11.44</v>
      </c>
      <c r="E18" s="239">
        <f t="shared" ref="E18:E21" si="1">(D18/F18)*100</f>
        <v>46.447421843280551</v>
      </c>
      <c r="F18" s="315">
        <v>24.63</v>
      </c>
      <c r="G18" s="71"/>
      <c r="H18" s="6"/>
      <c r="J18" s="71"/>
    </row>
    <row r="19" spans="1:10" ht="13.2" customHeight="1" x14ac:dyDescent="0.3">
      <c r="A19" s="119" t="s">
        <v>392</v>
      </c>
      <c r="B19" s="315">
        <v>31</v>
      </c>
      <c r="C19" s="239">
        <v>130.96746937051117</v>
      </c>
      <c r="D19" s="315">
        <v>8.15</v>
      </c>
      <c r="E19" s="239">
        <f t="shared" si="1"/>
        <v>34.431770173215035</v>
      </c>
      <c r="F19" s="315">
        <v>23.67</v>
      </c>
      <c r="G19" s="71"/>
      <c r="J19" s="71"/>
    </row>
    <row r="20" spans="1:10" ht="13.2" customHeight="1" x14ac:dyDescent="0.3">
      <c r="A20" s="119" t="s">
        <v>105</v>
      </c>
      <c r="B20" s="315">
        <v>33.909999999999997</v>
      </c>
      <c r="C20" s="239">
        <v>106.90416141235812</v>
      </c>
      <c r="D20" s="315">
        <v>13.44</v>
      </c>
      <c r="E20" s="239">
        <f t="shared" si="1"/>
        <v>42.370744010088274</v>
      </c>
      <c r="F20" s="315">
        <v>31.72</v>
      </c>
      <c r="G20" s="71"/>
      <c r="J20" s="71"/>
    </row>
    <row r="21" spans="1:10" ht="13.2" customHeight="1" x14ac:dyDescent="0.3">
      <c r="A21" s="119" t="s">
        <v>106</v>
      </c>
      <c r="B21" s="315">
        <v>29.27</v>
      </c>
      <c r="C21" s="239">
        <v>127.92832167832169</v>
      </c>
      <c r="D21" s="315">
        <v>10.33</v>
      </c>
      <c r="E21" s="239">
        <f t="shared" si="1"/>
        <v>45.1486013986014</v>
      </c>
      <c r="F21" s="315">
        <v>22.88</v>
      </c>
      <c r="G21" s="71"/>
      <c r="J21" s="71"/>
    </row>
    <row r="22" spans="1:10" ht="13.2" customHeight="1" x14ac:dyDescent="0.3">
      <c r="A22" s="119" t="s">
        <v>393</v>
      </c>
      <c r="B22" s="315">
        <v>26.68</v>
      </c>
      <c r="C22" s="239">
        <v>124.96487119437938</v>
      </c>
      <c r="D22" s="315">
        <v>10.08</v>
      </c>
      <c r="E22" s="239">
        <f>(D22/F22)*100</f>
        <v>47.213114754098356</v>
      </c>
      <c r="F22" s="315">
        <v>21.35</v>
      </c>
      <c r="G22" s="71"/>
      <c r="J22" s="71"/>
    </row>
    <row r="23" spans="1:10" ht="13.2" customHeight="1" x14ac:dyDescent="0.3">
      <c r="A23" s="135" t="s">
        <v>124</v>
      </c>
      <c r="B23" s="315"/>
      <c r="C23" s="239"/>
      <c r="D23" s="315"/>
      <c r="E23" s="239"/>
      <c r="F23" s="315"/>
      <c r="G23" s="71"/>
      <c r="J23" s="71"/>
    </row>
    <row r="24" spans="1:10" ht="13.2" customHeight="1" x14ac:dyDescent="0.3">
      <c r="A24" s="119" t="s">
        <v>107</v>
      </c>
      <c r="B24" s="315">
        <v>18.61</v>
      </c>
      <c r="C24" s="239">
        <v>131.61244695898159</v>
      </c>
      <c r="D24" s="315">
        <v>8.36</v>
      </c>
      <c r="E24" s="239">
        <f t="shared" ref="E24:E49" si="2">(D24/F24)*100</f>
        <v>59.123055162659121</v>
      </c>
      <c r="F24" s="315">
        <v>14.14</v>
      </c>
      <c r="G24" s="71"/>
      <c r="J24" s="71"/>
    </row>
    <row r="25" spans="1:10" ht="13.2" customHeight="1" x14ac:dyDescent="0.3">
      <c r="A25" s="119" t="s">
        <v>394</v>
      </c>
      <c r="B25" s="315">
        <v>13.49</v>
      </c>
      <c r="C25" s="239">
        <v>102.27445034116755</v>
      </c>
      <c r="D25" s="315">
        <v>6.56</v>
      </c>
      <c r="E25" s="239">
        <f t="shared" si="2"/>
        <v>49.734647460197117</v>
      </c>
      <c r="F25" s="315">
        <v>13.19</v>
      </c>
      <c r="G25" s="71"/>
      <c r="J25" s="71"/>
    </row>
    <row r="26" spans="1:10" ht="13.2" customHeight="1" x14ac:dyDescent="0.3">
      <c r="A26" s="119" t="s">
        <v>125</v>
      </c>
      <c r="B26" s="315">
        <v>13.28</v>
      </c>
      <c r="C26" s="239">
        <v>105.48054011119936</v>
      </c>
      <c r="D26" s="315">
        <v>9.56</v>
      </c>
      <c r="E26" s="239">
        <f t="shared" si="2"/>
        <v>75.93328038125496</v>
      </c>
      <c r="F26" s="315">
        <v>12.59</v>
      </c>
      <c r="G26" s="71"/>
      <c r="J26" s="71"/>
    </row>
    <row r="27" spans="1:10" ht="13.2" customHeight="1" x14ac:dyDescent="0.3">
      <c r="A27" s="119" t="s">
        <v>395</v>
      </c>
      <c r="B27" s="315">
        <v>11.43</v>
      </c>
      <c r="C27" s="239">
        <v>94.462809917355372</v>
      </c>
      <c r="D27" s="315">
        <v>6.02</v>
      </c>
      <c r="E27" s="239">
        <f t="shared" si="2"/>
        <v>49.752066115702476</v>
      </c>
      <c r="F27" s="315">
        <v>12.1</v>
      </c>
      <c r="G27" s="71"/>
      <c r="J27" s="71"/>
    </row>
    <row r="28" spans="1:10" ht="13.2" customHeight="1" x14ac:dyDescent="0.3">
      <c r="A28" s="119" t="s">
        <v>396</v>
      </c>
      <c r="B28" s="315">
        <v>11.87</v>
      </c>
      <c r="C28" s="239">
        <v>102.59291270527224</v>
      </c>
      <c r="D28" s="315">
        <v>7.64</v>
      </c>
      <c r="E28" s="239">
        <f t="shared" si="2"/>
        <v>66.032843560933443</v>
      </c>
      <c r="F28" s="315">
        <v>11.57</v>
      </c>
      <c r="G28" s="71"/>
      <c r="J28" s="71"/>
    </row>
    <row r="29" spans="1:10" ht="13.2" customHeight="1" x14ac:dyDescent="0.3">
      <c r="A29" s="119" t="s">
        <v>397</v>
      </c>
      <c r="B29" s="315">
        <v>8.4</v>
      </c>
      <c r="C29" s="239">
        <v>105.66037735849056</v>
      </c>
      <c r="D29" s="315">
        <v>7.02</v>
      </c>
      <c r="E29" s="239">
        <f t="shared" si="2"/>
        <v>88.301886792452819</v>
      </c>
      <c r="F29" s="315">
        <v>7.95</v>
      </c>
      <c r="G29" s="71"/>
      <c r="J29" s="71"/>
    </row>
    <row r="30" spans="1:10" ht="13.2" customHeight="1" x14ac:dyDescent="0.3">
      <c r="A30" s="119" t="s">
        <v>398</v>
      </c>
      <c r="B30" s="315">
        <v>10.76</v>
      </c>
      <c r="C30" s="239">
        <v>97.907188353048227</v>
      </c>
      <c r="D30" s="315">
        <v>8.69</v>
      </c>
      <c r="E30" s="239">
        <f t="shared" si="2"/>
        <v>79.071883530482239</v>
      </c>
      <c r="F30" s="315">
        <v>10.99</v>
      </c>
      <c r="G30" s="71"/>
      <c r="J30" s="71"/>
    </row>
    <row r="31" spans="1:10" ht="13.2" customHeight="1" x14ac:dyDescent="0.3">
      <c r="A31" s="119" t="s">
        <v>108</v>
      </c>
      <c r="B31" s="315">
        <v>7.85</v>
      </c>
      <c r="C31" s="239">
        <v>120.58371735791091</v>
      </c>
      <c r="D31" s="315">
        <v>7.21</v>
      </c>
      <c r="E31" s="239">
        <f t="shared" si="2"/>
        <v>110.75268817204302</v>
      </c>
      <c r="F31" s="315">
        <v>6.51</v>
      </c>
      <c r="G31" s="71"/>
      <c r="J31" s="71"/>
    </row>
    <row r="32" spans="1:10" ht="13.2" customHeight="1" x14ac:dyDescent="0.3">
      <c r="A32" s="135" t="s">
        <v>126</v>
      </c>
      <c r="B32" s="318"/>
      <c r="C32" s="239"/>
      <c r="D32" s="318"/>
      <c r="E32" s="239"/>
      <c r="F32" s="315"/>
      <c r="G32" s="71"/>
      <c r="J32" s="71"/>
    </row>
    <row r="33" spans="1:10" ht="13.2" customHeight="1" x14ac:dyDescent="0.3">
      <c r="A33" s="119" t="s">
        <v>399</v>
      </c>
      <c r="B33" s="315">
        <v>15.6</v>
      </c>
      <c r="C33" s="239">
        <v>109.70464135021096</v>
      </c>
      <c r="D33" s="315">
        <v>8.75</v>
      </c>
      <c r="E33" s="239">
        <f t="shared" si="2"/>
        <v>61.533052039381154</v>
      </c>
      <c r="F33" s="315">
        <v>14.22</v>
      </c>
      <c r="G33" s="71"/>
      <c r="J33" s="71"/>
    </row>
    <row r="34" spans="1:10" s="6" customFormat="1" ht="13.2" customHeight="1" x14ac:dyDescent="0.3">
      <c r="A34" s="119" t="s">
        <v>400</v>
      </c>
      <c r="B34" s="315">
        <v>46.41</v>
      </c>
      <c r="C34" s="239">
        <v>106.73873045078197</v>
      </c>
      <c r="D34" s="315">
        <v>21.81</v>
      </c>
      <c r="E34" s="239">
        <f t="shared" si="2"/>
        <v>50.160993560257594</v>
      </c>
      <c r="F34" s="316">
        <v>43.48</v>
      </c>
      <c r="G34" s="72"/>
      <c r="H34" s="1"/>
      <c r="J34" s="71"/>
    </row>
    <row r="35" spans="1:10" ht="13.2" customHeight="1" x14ac:dyDescent="0.3">
      <c r="A35" s="119" t="s">
        <v>127</v>
      </c>
      <c r="B35" s="316">
        <v>84.14</v>
      </c>
      <c r="C35" s="239">
        <v>129.44615384615386</v>
      </c>
      <c r="D35" s="316">
        <v>38.729999999999997</v>
      </c>
      <c r="E35" s="239">
        <f t="shared" si="2"/>
        <v>59.584615384615383</v>
      </c>
      <c r="F35" s="315">
        <v>65</v>
      </c>
      <c r="G35" s="71"/>
      <c r="J35" s="71"/>
    </row>
    <row r="36" spans="1:10" ht="13.2" customHeight="1" x14ac:dyDescent="0.3">
      <c r="A36" s="119" t="s">
        <v>128</v>
      </c>
      <c r="B36" s="315">
        <v>37.51</v>
      </c>
      <c r="C36" s="239">
        <v>101.46064376521504</v>
      </c>
      <c r="D36" s="315">
        <v>16.16</v>
      </c>
      <c r="E36" s="239">
        <f>(D36/F36)*100</f>
        <v>43.711117121990803</v>
      </c>
      <c r="F36" s="315">
        <v>36.97</v>
      </c>
      <c r="G36" s="71"/>
      <c r="H36" s="6"/>
      <c r="J36" s="71"/>
    </row>
    <row r="37" spans="1:10" ht="13.2" customHeight="1" x14ac:dyDescent="0.3">
      <c r="A37" s="135" t="s">
        <v>129</v>
      </c>
      <c r="B37" s="318"/>
      <c r="C37" s="239"/>
      <c r="D37" s="318"/>
      <c r="E37" s="239"/>
      <c r="F37" s="315"/>
      <c r="G37" s="71"/>
      <c r="J37" s="71"/>
    </row>
    <row r="38" spans="1:10" ht="13.2" customHeight="1" x14ac:dyDescent="0.3">
      <c r="A38" s="119" t="s">
        <v>401</v>
      </c>
      <c r="B38" s="315">
        <v>15.69</v>
      </c>
      <c r="C38" s="239">
        <v>111.67259786476866</v>
      </c>
      <c r="D38" s="315">
        <v>10.68</v>
      </c>
      <c r="E38" s="239">
        <f t="shared" si="2"/>
        <v>76.014234875444828</v>
      </c>
      <c r="F38" s="315">
        <v>14.05</v>
      </c>
      <c r="G38" s="71"/>
      <c r="J38" s="71"/>
    </row>
    <row r="39" spans="1:10" ht="13.2" customHeight="1" x14ac:dyDescent="0.3">
      <c r="A39" s="119" t="s">
        <v>240</v>
      </c>
      <c r="B39" s="315">
        <v>21.92</v>
      </c>
      <c r="C39" s="239">
        <v>122.52655114589157</v>
      </c>
      <c r="D39" s="315">
        <v>11.58</v>
      </c>
      <c r="E39" s="239">
        <f t="shared" si="2"/>
        <v>64.728898826159863</v>
      </c>
      <c r="F39" s="315">
        <v>17.89</v>
      </c>
      <c r="G39" s="71"/>
      <c r="J39" s="71"/>
    </row>
    <row r="40" spans="1:10" ht="13.2" customHeight="1" x14ac:dyDescent="0.3">
      <c r="A40" s="119" t="s">
        <v>402</v>
      </c>
      <c r="B40" s="315">
        <v>14.73</v>
      </c>
      <c r="C40" s="239">
        <v>100.13596193065941</v>
      </c>
      <c r="D40" s="315">
        <v>11.68</v>
      </c>
      <c r="E40" s="239">
        <f t="shared" si="2"/>
        <v>79.401767505098562</v>
      </c>
      <c r="F40" s="315">
        <v>14.71</v>
      </c>
      <c r="G40" s="71"/>
      <c r="J40" s="71"/>
    </row>
    <row r="41" spans="1:10" ht="13.2" customHeight="1" x14ac:dyDescent="0.3">
      <c r="A41" s="119" t="s">
        <v>403</v>
      </c>
      <c r="B41" s="315">
        <v>13.13</v>
      </c>
      <c r="C41" s="239">
        <v>105.04</v>
      </c>
      <c r="D41" s="315">
        <v>10.76</v>
      </c>
      <c r="E41" s="239">
        <f t="shared" si="2"/>
        <v>86.08</v>
      </c>
      <c r="F41" s="315">
        <v>12.5</v>
      </c>
      <c r="G41" s="71"/>
      <c r="J41" s="71"/>
    </row>
    <row r="42" spans="1:10" s="6" customFormat="1" ht="13.2" customHeight="1" x14ac:dyDescent="0.3">
      <c r="A42" s="119" t="s">
        <v>404</v>
      </c>
      <c r="B42" s="315">
        <v>16.989999999999998</v>
      </c>
      <c r="C42" s="239">
        <v>131.50154798761608</v>
      </c>
      <c r="D42" s="315">
        <v>13.15</v>
      </c>
      <c r="E42" s="239">
        <f t="shared" si="2"/>
        <v>101.78018575851394</v>
      </c>
      <c r="F42" s="316">
        <v>12.92</v>
      </c>
      <c r="G42" s="72"/>
      <c r="H42" s="1"/>
      <c r="J42" s="71"/>
    </row>
    <row r="43" spans="1:10" ht="13.2" customHeight="1" x14ac:dyDescent="0.3">
      <c r="A43" s="119" t="s">
        <v>405</v>
      </c>
      <c r="B43" s="315">
        <v>12.95</v>
      </c>
      <c r="C43" s="239">
        <v>124.28023032629558</v>
      </c>
      <c r="D43" s="315">
        <v>13.62</v>
      </c>
      <c r="E43" s="239">
        <f t="shared" si="2"/>
        <v>130.71017274472169</v>
      </c>
      <c r="F43" s="315">
        <v>10.42</v>
      </c>
      <c r="G43" s="71"/>
      <c r="J43" s="71"/>
    </row>
    <row r="44" spans="1:10" ht="13.2" customHeight="1" x14ac:dyDescent="0.3">
      <c r="A44" s="135" t="s">
        <v>130</v>
      </c>
      <c r="B44" s="318"/>
      <c r="C44" s="239"/>
      <c r="D44" s="318"/>
      <c r="E44" s="239"/>
      <c r="F44" s="315"/>
      <c r="G44" s="71"/>
      <c r="H44" s="6"/>
      <c r="J44" s="71"/>
    </row>
    <row r="45" spans="1:10" ht="13.2" customHeight="1" x14ac:dyDescent="0.3">
      <c r="A45" s="119" t="s">
        <v>406</v>
      </c>
      <c r="B45" s="316">
        <v>8.74</v>
      </c>
      <c r="C45" s="239">
        <v>167.75431861804225</v>
      </c>
      <c r="D45" s="316">
        <v>2.25</v>
      </c>
      <c r="E45" s="239">
        <f t="shared" si="2"/>
        <v>43.186180422264876</v>
      </c>
      <c r="F45" s="315">
        <v>5.21</v>
      </c>
      <c r="G45" s="71"/>
      <c r="J45" s="71"/>
    </row>
    <row r="46" spans="1:10" ht="13.2" customHeight="1" x14ac:dyDescent="0.3">
      <c r="A46" s="119" t="s">
        <v>408</v>
      </c>
      <c r="B46" s="315">
        <v>4.09</v>
      </c>
      <c r="C46" s="239">
        <v>100.24509803921569</v>
      </c>
      <c r="D46" s="315">
        <v>5.89</v>
      </c>
      <c r="E46" s="239">
        <f t="shared" si="2"/>
        <v>144.36274509803923</v>
      </c>
      <c r="F46" s="315">
        <v>4.08</v>
      </c>
      <c r="G46" s="71"/>
      <c r="J46" s="71"/>
    </row>
    <row r="47" spans="1:10" ht="13.2" customHeight="1" x14ac:dyDescent="0.3">
      <c r="A47" s="119" t="s">
        <v>407</v>
      </c>
      <c r="B47" s="315">
        <v>7.35</v>
      </c>
      <c r="C47" s="239">
        <v>98.923283983849259</v>
      </c>
      <c r="D47" s="315">
        <v>10.67</v>
      </c>
      <c r="E47" s="239">
        <f t="shared" si="2"/>
        <v>143.60699865410498</v>
      </c>
      <c r="F47" s="315">
        <v>7.43</v>
      </c>
      <c r="G47" s="71"/>
      <c r="J47" s="71"/>
    </row>
    <row r="48" spans="1:10" ht="13.2" customHeight="1" x14ac:dyDescent="0.3">
      <c r="A48" s="119" t="s">
        <v>109</v>
      </c>
      <c r="B48" s="315">
        <v>4.24</v>
      </c>
      <c r="C48" s="239">
        <v>131.67701863354037</v>
      </c>
      <c r="D48" s="315">
        <v>5.2</v>
      </c>
      <c r="E48" s="239">
        <f t="shared" si="2"/>
        <v>161.49068322981367</v>
      </c>
      <c r="F48" s="315">
        <v>3.22</v>
      </c>
      <c r="G48" s="71"/>
      <c r="J48" s="71"/>
    </row>
    <row r="49" spans="1:10" ht="13.2" customHeight="1" x14ac:dyDescent="0.3">
      <c r="A49" s="119" t="s">
        <v>409</v>
      </c>
      <c r="B49" s="315">
        <v>2.63</v>
      </c>
      <c r="C49" s="239">
        <v>68.311688311688314</v>
      </c>
      <c r="D49" s="315">
        <v>5.04</v>
      </c>
      <c r="E49" s="239">
        <f t="shared" si="2"/>
        <v>130.90909090909091</v>
      </c>
      <c r="F49" s="315">
        <v>3.85</v>
      </c>
      <c r="G49" s="71"/>
      <c r="J49" s="71"/>
    </row>
    <row r="50" spans="1:10" ht="13.2" customHeight="1" thickBot="1" x14ac:dyDescent="0.35">
      <c r="A50" s="136" t="s">
        <v>410</v>
      </c>
      <c r="B50" s="317">
        <v>2.19</v>
      </c>
      <c r="C50" s="240">
        <v>63.294797687861269</v>
      </c>
      <c r="D50" s="317">
        <v>2.06</v>
      </c>
      <c r="E50" s="240">
        <f>(D50/F50)*100</f>
        <v>59.537572254335259</v>
      </c>
      <c r="F50" s="317">
        <v>3.46</v>
      </c>
      <c r="G50" s="71"/>
      <c r="J50" s="71"/>
    </row>
    <row r="51" spans="1:10" s="378" customFormat="1" ht="13.8" customHeight="1" x14ac:dyDescent="0.3">
      <c r="A51" s="401" t="s">
        <v>484</v>
      </c>
      <c r="B51" s="442"/>
      <c r="C51" s="442"/>
      <c r="D51" s="443"/>
      <c r="E51" s="443"/>
      <c r="F51" s="443"/>
      <c r="H51" s="379"/>
    </row>
    <row r="52" spans="1:10" s="324" customFormat="1" ht="12" customHeight="1" x14ac:dyDescent="0.25">
      <c r="A52" s="444" t="s">
        <v>359</v>
      </c>
      <c r="B52" s="444"/>
      <c r="C52" s="444"/>
      <c r="D52" s="444"/>
      <c r="E52" s="444"/>
      <c r="F52" s="444"/>
      <c r="H52" s="1"/>
    </row>
    <row r="53" spans="1:10" s="324" customFormat="1" ht="12" customHeight="1" x14ac:dyDescent="0.25"/>
    <row r="54" spans="1:10" ht="13.5" customHeight="1" x14ac:dyDescent="0.2">
      <c r="A54" s="433"/>
      <c r="B54" s="433"/>
      <c r="C54" s="433"/>
      <c r="D54" s="433"/>
      <c r="E54" s="433"/>
      <c r="F54" s="433"/>
    </row>
    <row r="55" spans="1:10" ht="13.5" customHeight="1" x14ac:dyDescent="0.3">
      <c r="A55" s="47"/>
      <c r="B55" s="19"/>
    </row>
    <row r="56" spans="1:10" ht="13.5" customHeight="1" x14ac:dyDescent="0.3">
      <c r="B56" s="1" t="s">
        <v>227</v>
      </c>
    </row>
  </sheetData>
  <customSheetViews>
    <customSheetView guid="{50CD2C38-3007-4E8A-A659-454AE61D9CFB}" showPageBreaks="1" fitToPage="1" printArea="1">
      <pane xSplit="1" topLeftCell="B1" activePane="topRight" state="frozen"/>
      <selection pane="topRight" activeCell="H5" sqref="H5"/>
      <rowBreaks count="1" manualBreakCount="1">
        <brk id="53" max="16383" man="1"/>
      </rowBreaks>
      <pageMargins left="0.5" right="0.5" top="0.5" bottom="0.5" header="0.3" footer="0.3"/>
      <pageSetup orientation="portrait" r:id="rId1"/>
    </customSheetView>
    <customSheetView guid="{867B24F6-BAD6-43BC-BCC2-19DE56B84B44}" showPageBreaks="1" fitToPage="1" printArea="1">
      <pane xSplit="1" topLeftCell="B1" activePane="topRight" state="frozen"/>
      <selection pane="topRight" activeCell="H5" sqref="H5"/>
      <rowBreaks count="1" manualBreakCount="1">
        <brk id="53" max="16383" man="1"/>
      </rowBreaks>
      <pageMargins left="0.5" right="0.5" top="0.5" bottom="0.5" header="0.3" footer="0.3"/>
      <pageSetup orientation="portrait" r:id="rId2"/>
    </customSheetView>
    <customSheetView guid="{94073BD0-C5DE-4F68-B048-13CD46AAA0AA}" fitToPage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3"/>
    </customSheetView>
    <customSheetView guid="{873DCBBA-D251-4338-AD66-8DDC08D54616}" fitToPage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4"/>
    </customSheetView>
    <customSheetView guid="{572EB0DD-300A-47BD-BE7D-63D572A749B1}" showPageBreaks="1" fitToPage="1" printArea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5"/>
    </customSheetView>
    <customSheetView guid="{9EC70E18-8C3A-46F5-BE67-33C10C055D84}" showPageBreaks="1" fitToPage="1" printArea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6"/>
    </customSheetView>
    <customSheetView guid="{975B6181-14C0-4E79-A572-D3DB5DEF4DCB}" showPageBreaks="1" fitToPage="1" printArea="1">
      <pane xSplit="1" topLeftCell="B1" activePane="topRight" state="frozen"/>
      <selection pane="topRight" activeCell="H5" sqref="H5"/>
      <rowBreaks count="1" manualBreakCount="1">
        <brk id="53" max="16383" man="1"/>
      </rowBreaks>
      <pageMargins left="0.5" right="0.5" top="0.5" bottom="0.5" header="0.3" footer="0.3"/>
      <pageSetup scale="51" orientation="portrait" r:id="rId7"/>
    </customSheetView>
  </customSheetViews>
  <mergeCells count="10">
    <mergeCell ref="A54:F54"/>
    <mergeCell ref="A52:F52"/>
    <mergeCell ref="D2:E2"/>
    <mergeCell ref="F2:F3"/>
    <mergeCell ref="E3:E4"/>
    <mergeCell ref="A1:F1"/>
    <mergeCell ref="A2:A4"/>
    <mergeCell ref="B2:C2"/>
    <mergeCell ref="C3:C4"/>
    <mergeCell ref="A51:C51"/>
  </mergeCells>
  <pageMargins left="0.5" right="0.5" top="0.5" bottom="0.5" header="0.3" footer="0.3"/>
  <pageSetup orientation="portrait" r:id="rId8"/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N49"/>
  <sheetViews>
    <sheetView zoomScale="115" zoomScaleNormal="115" zoomScaleSheetLayoutView="100" workbookViewId="0">
      <selection sqref="A1:G1"/>
    </sheetView>
  </sheetViews>
  <sheetFormatPr defaultColWidth="9.109375" defaultRowHeight="15" customHeight="1" x14ac:dyDescent="0.3"/>
  <cols>
    <col min="1" max="1" width="21.109375" style="1" customWidth="1"/>
    <col min="2" max="2" width="11.33203125" style="1" customWidth="1"/>
    <col min="3" max="7" width="10.33203125" style="1" customWidth="1"/>
    <col min="8" max="8" width="15.88671875" style="1" bestFit="1" customWidth="1"/>
    <col min="9" max="9" width="9.33203125" style="1" bestFit="1" customWidth="1"/>
    <col min="10" max="10" width="10.109375" style="1" bestFit="1" customWidth="1"/>
    <col min="11" max="11" width="10.33203125" style="1" bestFit="1" customWidth="1"/>
    <col min="12" max="12" width="12.5546875" style="1" bestFit="1" customWidth="1"/>
    <col min="13" max="13" width="9.88671875" style="1" bestFit="1" customWidth="1"/>
    <col min="14" max="14" width="10.109375" style="1" bestFit="1" customWidth="1"/>
    <col min="15" max="16384" width="9.109375" style="1"/>
  </cols>
  <sheetData>
    <row r="1" spans="1:14" ht="16.5" customHeight="1" x14ac:dyDescent="0.3">
      <c r="A1" s="386" t="s">
        <v>364</v>
      </c>
      <c r="B1" s="387"/>
      <c r="C1" s="387"/>
      <c r="D1" s="387"/>
      <c r="E1" s="387"/>
      <c r="F1" s="387"/>
      <c r="G1" s="387"/>
      <c r="H1" s="180"/>
      <c r="I1" s="180"/>
      <c r="J1" s="180"/>
      <c r="K1" s="180"/>
      <c r="L1" s="180"/>
    </row>
    <row r="2" spans="1:14" ht="13.95" customHeight="1" x14ac:dyDescent="0.3">
      <c r="A2" s="388" t="s">
        <v>272</v>
      </c>
      <c r="B2" s="391" t="s">
        <v>347</v>
      </c>
      <c r="C2" s="391"/>
      <c r="D2" s="391"/>
      <c r="E2" s="391"/>
      <c r="F2" s="391"/>
      <c r="G2" s="391"/>
      <c r="H2" s="64"/>
      <c r="I2" s="64"/>
      <c r="J2" s="354"/>
      <c r="K2" s="354"/>
    </row>
    <row r="3" spans="1:14" ht="13.95" customHeight="1" x14ac:dyDescent="0.3">
      <c r="A3" s="388"/>
      <c r="B3" s="390">
        <v>2018</v>
      </c>
      <c r="C3" s="390"/>
      <c r="D3" s="390">
        <v>2019</v>
      </c>
      <c r="E3" s="390"/>
      <c r="F3" s="390">
        <v>2020</v>
      </c>
      <c r="G3" s="390"/>
      <c r="H3" s="5"/>
      <c r="I3" s="355" t="s">
        <v>472</v>
      </c>
    </row>
    <row r="4" spans="1:14" ht="13.95" customHeight="1" x14ac:dyDescent="0.3">
      <c r="A4" s="389"/>
      <c r="B4" s="238">
        <v>1000</v>
      </c>
      <c r="C4" s="238" t="s">
        <v>1</v>
      </c>
      <c r="D4" s="238">
        <v>1000</v>
      </c>
      <c r="E4" s="238" t="s">
        <v>1</v>
      </c>
      <c r="F4" s="238">
        <v>1000</v>
      </c>
      <c r="G4" s="238" t="s">
        <v>1</v>
      </c>
      <c r="H4" s="5"/>
      <c r="I4" s="2"/>
      <c r="M4" s="9"/>
    </row>
    <row r="5" spans="1:14" ht="13.95" customHeight="1" x14ac:dyDescent="0.3">
      <c r="A5" s="127" t="s">
        <v>20</v>
      </c>
      <c r="B5" s="241">
        <v>6371017</v>
      </c>
      <c r="C5" s="244">
        <v>1</v>
      </c>
      <c r="D5" s="241">
        <v>7382830</v>
      </c>
      <c r="E5" s="244">
        <v>1</v>
      </c>
      <c r="F5" s="241">
        <v>7466612</v>
      </c>
      <c r="G5" s="244">
        <v>1</v>
      </c>
      <c r="H5" s="251"/>
      <c r="I5" s="355"/>
      <c r="J5" s="5"/>
      <c r="K5" s="5"/>
      <c r="M5" s="169"/>
      <c r="N5" s="5"/>
    </row>
    <row r="6" spans="1:14" ht="13.95" customHeight="1" x14ac:dyDescent="0.3">
      <c r="A6" s="128" t="s">
        <v>22</v>
      </c>
      <c r="B6" s="241">
        <v>5602500</v>
      </c>
      <c r="C6" s="244">
        <v>3</v>
      </c>
      <c r="D6" s="241">
        <v>6169100</v>
      </c>
      <c r="E6" s="244">
        <v>2</v>
      </c>
      <c r="F6" s="241">
        <v>5619930</v>
      </c>
      <c r="G6" s="244">
        <v>2</v>
      </c>
      <c r="H6" s="251"/>
      <c r="I6" s="355"/>
      <c r="J6" s="5"/>
    </row>
    <row r="7" spans="1:14" ht="13.95" customHeight="1" x14ac:dyDescent="0.3">
      <c r="A7" s="128" t="s">
        <v>367</v>
      </c>
      <c r="B7" s="241">
        <v>4653717</v>
      </c>
      <c r="C7" s="244">
        <v>4</v>
      </c>
      <c r="D7" s="241">
        <v>5054471</v>
      </c>
      <c r="E7" s="244">
        <v>4</v>
      </c>
      <c r="F7" s="241">
        <v>5053942</v>
      </c>
      <c r="G7" s="244">
        <v>3</v>
      </c>
      <c r="H7" s="251"/>
      <c r="I7" s="2"/>
      <c r="J7" s="5"/>
      <c r="K7" s="5"/>
      <c r="M7" s="216"/>
      <c r="N7" s="5"/>
    </row>
    <row r="8" spans="1:14" ht="13.95" customHeight="1" x14ac:dyDescent="0.3">
      <c r="A8" s="128" t="s">
        <v>52</v>
      </c>
      <c r="B8" s="242">
        <v>6260348</v>
      </c>
      <c r="C8" s="245">
        <v>2</v>
      </c>
      <c r="D8" s="241">
        <v>5398164</v>
      </c>
      <c r="E8" s="245">
        <v>3</v>
      </c>
      <c r="F8" s="241">
        <v>4481297</v>
      </c>
      <c r="G8" s="245">
        <v>4</v>
      </c>
      <c r="H8" s="251"/>
      <c r="I8" s="355"/>
      <c r="J8" s="5"/>
      <c r="K8" s="5"/>
      <c r="M8" s="216"/>
      <c r="N8" s="5"/>
    </row>
    <row r="9" spans="1:14" ht="13.95" customHeight="1" x14ac:dyDescent="0.3">
      <c r="A9" s="128" t="s">
        <v>184</v>
      </c>
      <c r="B9" s="241">
        <v>2615550</v>
      </c>
      <c r="C9" s="244">
        <v>6</v>
      </c>
      <c r="D9" s="241">
        <v>2082210</v>
      </c>
      <c r="E9" s="244">
        <v>7</v>
      </c>
      <c r="F9" s="241">
        <v>2873750</v>
      </c>
      <c r="G9" s="244">
        <v>5</v>
      </c>
      <c r="H9" s="251"/>
      <c r="I9" s="355"/>
      <c r="J9" s="5"/>
      <c r="K9" s="5"/>
      <c r="M9" s="216"/>
      <c r="N9" s="5"/>
    </row>
    <row r="10" spans="1:14" ht="13.95" customHeight="1" x14ac:dyDescent="0.3">
      <c r="A10" s="128" t="s">
        <v>365</v>
      </c>
      <c r="B10" s="241">
        <v>3189177</v>
      </c>
      <c r="C10" s="244">
        <v>5</v>
      </c>
      <c r="D10" s="241">
        <v>3064300</v>
      </c>
      <c r="E10" s="244">
        <v>5</v>
      </c>
      <c r="F10" s="241">
        <v>2737342</v>
      </c>
      <c r="G10" s="244">
        <v>6</v>
      </c>
      <c r="H10" s="251"/>
      <c r="I10" s="355"/>
      <c r="J10" s="5"/>
      <c r="K10" s="5"/>
      <c r="M10" s="216"/>
      <c r="N10" s="5"/>
    </row>
    <row r="11" spans="1:14" ht="13.95" customHeight="1" x14ac:dyDescent="0.3">
      <c r="A11" s="128" t="s">
        <v>24</v>
      </c>
      <c r="B11" s="241">
        <v>1786564</v>
      </c>
      <c r="C11" s="244">
        <v>8</v>
      </c>
      <c r="D11" s="241">
        <v>1841423</v>
      </c>
      <c r="E11" s="244">
        <v>8</v>
      </c>
      <c r="F11" s="241">
        <v>2275284</v>
      </c>
      <c r="G11" s="244">
        <v>7</v>
      </c>
      <c r="H11" s="251"/>
      <c r="I11" s="355"/>
      <c r="J11" s="2"/>
      <c r="K11" s="2"/>
    </row>
    <row r="12" spans="1:14" ht="13.95" customHeight="1" x14ac:dyDescent="0.3">
      <c r="A12" s="128" t="s">
        <v>25</v>
      </c>
      <c r="B12" s="241">
        <v>2086077</v>
      </c>
      <c r="C12" s="244">
        <v>7</v>
      </c>
      <c r="D12" s="241">
        <v>2286330</v>
      </c>
      <c r="E12" s="244">
        <v>6</v>
      </c>
      <c r="F12" s="241">
        <v>1989170</v>
      </c>
      <c r="G12" s="244">
        <v>8</v>
      </c>
      <c r="H12" s="251"/>
      <c r="I12" s="355"/>
      <c r="J12" s="5"/>
      <c r="K12" s="5"/>
      <c r="M12" s="216"/>
      <c r="N12" s="5"/>
    </row>
    <row r="13" spans="1:14" ht="13.95" customHeight="1" x14ac:dyDescent="0.3">
      <c r="A13" s="128" t="s">
        <v>26</v>
      </c>
      <c r="B13" s="241">
        <v>1197642</v>
      </c>
      <c r="C13" s="244">
        <v>10</v>
      </c>
      <c r="D13" s="241">
        <v>1174395</v>
      </c>
      <c r="E13" s="244">
        <v>10</v>
      </c>
      <c r="F13" s="241">
        <v>1197026</v>
      </c>
      <c r="G13" s="244">
        <v>9</v>
      </c>
      <c r="H13" s="251"/>
      <c r="I13" s="355"/>
      <c r="J13" s="5"/>
    </row>
    <row r="14" spans="1:14" ht="13.95" customHeight="1" x14ac:dyDescent="0.3">
      <c r="A14" s="128" t="s">
        <v>289</v>
      </c>
      <c r="B14" s="241">
        <v>1215997</v>
      </c>
      <c r="C14" s="244">
        <v>9</v>
      </c>
      <c r="D14" s="241">
        <v>1015012</v>
      </c>
      <c r="E14" s="244">
        <v>11</v>
      </c>
      <c r="F14" s="241">
        <v>967206</v>
      </c>
      <c r="G14" s="244">
        <v>10</v>
      </c>
      <c r="H14" s="251"/>
      <c r="I14" s="355"/>
      <c r="J14" s="2"/>
      <c r="K14" s="2"/>
    </row>
    <row r="15" spans="1:14" ht="13.95" customHeight="1" x14ac:dyDescent="0.3">
      <c r="A15" s="128" t="s">
        <v>17</v>
      </c>
      <c r="B15" s="241">
        <v>916650</v>
      </c>
      <c r="C15" s="244">
        <v>13</v>
      </c>
      <c r="D15" s="241">
        <v>1237950</v>
      </c>
      <c r="E15" s="244">
        <v>9</v>
      </c>
      <c r="F15" s="241">
        <v>957700</v>
      </c>
      <c r="G15" s="244">
        <v>11</v>
      </c>
      <c r="H15" s="251"/>
      <c r="I15" s="355"/>
      <c r="J15" s="5"/>
      <c r="K15" s="5"/>
      <c r="M15" s="216"/>
      <c r="N15" s="5"/>
    </row>
    <row r="16" spans="1:14" ht="13.95" customHeight="1" x14ac:dyDescent="0.3">
      <c r="A16" s="128" t="s">
        <v>27</v>
      </c>
      <c r="B16" s="242">
        <v>780221</v>
      </c>
      <c r="C16" s="244">
        <v>14</v>
      </c>
      <c r="D16" s="241">
        <v>913602</v>
      </c>
      <c r="E16" s="244">
        <v>12</v>
      </c>
      <c r="F16" s="241">
        <v>920917</v>
      </c>
      <c r="G16" s="244">
        <v>12</v>
      </c>
      <c r="H16" s="251"/>
      <c r="I16" s="355"/>
      <c r="J16" s="2"/>
      <c r="K16" s="2"/>
    </row>
    <row r="17" spans="1:14" s="6" customFormat="1" ht="13.95" customHeight="1" x14ac:dyDescent="0.3">
      <c r="A17" s="128" t="s">
        <v>28</v>
      </c>
      <c r="B17" s="241">
        <v>1093052</v>
      </c>
      <c r="C17" s="245">
        <v>11</v>
      </c>
      <c r="D17" s="241">
        <v>699458</v>
      </c>
      <c r="E17" s="245">
        <v>17</v>
      </c>
      <c r="F17" s="241">
        <v>831071</v>
      </c>
      <c r="G17" s="245">
        <v>13</v>
      </c>
      <c r="H17" s="251"/>
      <c r="I17" s="355"/>
      <c r="J17" s="5"/>
      <c r="K17" s="7"/>
      <c r="M17" s="216"/>
      <c r="N17" s="7"/>
    </row>
    <row r="18" spans="1:14" ht="13.95" customHeight="1" x14ac:dyDescent="0.3">
      <c r="A18" s="128" t="s">
        <v>276</v>
      </c>
      <c r="B18" s="241">
        <v>556024</v>
      </c>
      <c r="C18" s="244">
        <v>19</v>
      </c>
      <c r="D18" s="241">
        <v>679638</v>
      </c>
      <c r="E18" s="244">
        <v>19</v>
      </c>
      <c r="F18" s="241">
        <v>786870</v>
      </c>
      <c r="G18" s="244">
        <v>14</v>
      </c>
      <c r="H18" s="251"/>
      <c r="I18" s="355"/>
      <c r="J18" s="5"/>
    </row>
    <row r="19" spans="1:14" ht="13.95" customHeight="1" x14ac:dyDescent="0.3">
      <c r="A19" s="128" t="s">
        <v>6</v>
      </c>
      <c r="B19" s="241">
        <v>679405</v>
      </c>
      <c r="C19" s="245">
        <v>17</v>
      </c>
      <c r="D19" s="241">
        <v>746918</v>
      </c>
      <c r="E19" s="245">
        <v>15</v>
      </c>
      <c r="F19" s="241">
        <v>782122</v>
      </c>
      <c r="G19" s="245">
        <v>15</v>
      </c>
      <c r="H19" s="251"/>
      <c r="I19" s="355"/>
      <c r="J19" s="5"/>
      <c r="K19" s="5"/>
      <c r="M19" s="216"/>
      <c r="N19" s="5"/>
    </row>
    <row r="20" spans="1:14" ht="13.95" customHeight="1" x14ac:dyDescent="0.3">
      <c r="A20" s="168" t="s">
        <v>216</v>
      </c>
      <c r="B20" s="241">
        <v>965340</v>
      </c>
      <c r="C20" s="244">
        <v>12</v>
      </c>
      <c r="D20" s="241">
        <v>843036</v>
      </c>
      <c r="E20" s="244">
        <v>13</v>
      </c>
      <c r="F20" s="241">
        <v>703526</v>
      </c>
      <c r="G20" s="244">
        <v>16</v>
      </c>
      <c r="H20" s="251"/>
      <c r="I20" s="355"/>
      <c r="J20" s="5"/>
    </row>
    <row r="21" spans="1:14" ht="13.95" customHeight="1" x14ac:dyDescent="0.3">
      <c r="A21" s="171" t="s">
        <v>43</v>
      </c>
      <c r="B21" s="241">
        <v>765878</v>
      </c>
      <c r="C21" s="244">
        <v>15</v>
      </c>
      <c r="D21" s="241">
        <v>786891</v>
      </c>
      <c r="E21" s="244">
        <v>14</v>
      </c>
      <c r="F21" s="241">
        <v>680310</v>
      </c>
      <c r="G21" s="244">
        <v>17</v>
      </c>
      <c r="H21" s="251"/>
      <c r="I21" s="355"/>
      <c r="J21" s="2"/>
      <c r="K21" s="2"/>
      <c r="M21" s="217"/>
      <c r="N21" s="5"/>
    </row>
    <row r="22" spans="1:14" ht="13.95" customHeight="1" x14ac:dyDescent="0.3">
      <c r="A22" s="128" t="s">
        <v>217</v>
      </c>
      <c r="B22" s="242">
        <v>655479</v>
      </c>
      <c r="C22" s="244">
        <v>18</v>
      </c>
      <c r="D22" s="241">
        <v>708872</v>
      </c>
      <c r="E22" s="244">
        <v>16</v>
      </c>
      <c r="F22" s="241">
        <v>657417</v>
      </c>
      <c r="G22" s="244">
        <v>18</v>
      </c>
      <c r="H22" s="251"/>
      <c r="I22" s="355"/>
      <c r="J22" s="2"/>
      <c r="K22" s="2"/>
      <c r="M22" s="216"/>
      <c r="N22" s="5"/>
    </row>
    <row r="23" spans="1:14" s="6" customFormat="1" ht="13.95" customHeight="1" x14ac:dyDescent="0.3">
      <c r="A23" s="168" t="s">
        <v>11</v>
      </c>
      <c r="B23" s="241">
        <v>681564</v>
      </c>
      <c r="C23" s="244">
        <v>16</v>
      </c>
      <c r="D23" s="241">
        <v>688163</v>
      </c>
      <c r="E23" s="244">
        <v>18</v>
      </c>
      <c r="F23" s="241">
        <v>621927</v>
      </c>
      <c r="G23" s="244">
        <v>19</v>
      </c>
      <c r="H23" s="251"/>
      <c r="I23" s="355"/>
      <c r="J23" s="5"/>
      <c r="K23" s="7"/>
      <c r="M23" s="216"/>
      <c r="N23" s="7"/>
    </row>
    <row r="24" spans="1:14" ht="13.95" customHeight="1" thickBot="1" x14ac:dyDescent="0.35">
      <c r="A24" s="286" t="s">
        <v>353</v>
      </c>
      <c r="B24" s="287">
        <v>552965</v>
      </c>
      <c r="C24" s="288">
        <v>20</v>
      </c>
      <c r="D24" s="289">
        <v>521182</v>
      </c>
      <c r="E24" s="288">
        <v>20</v>
      </c>
      <c r="F24" s="289">
        <v>521182</v>
      </c>
      <c r="G24" s="288">
        <v>20</v>
      </c>
      <c r="H24" s="251"/>
      <c r="I24" s="355"/>
      <c r="J24" s="5"/>
      <c r="K24" s="5"/>
      <c r="M24" s="216"/>
      <c r="N24" s="5"/>
    </row>
    <row r="25" spans="1:14" ht="12" customHeight="1" x14ac:dyDescent="0.2">
      <c r="A25" s="385" t="s">
        <v>366</v>
      </c>
      <c r="B25" s="385"/>
      <c r="C25" s="385"/>
      <c r="D25" s="385"/>
      <c r="E25" s="385"/>
    </row>
    <row r="26" spans="1:14" ht="12" customHeight="1" x14ac:dyDescent="0.2">
      <c r="A26" s="364" t="s">
        <v>290</v>
      </c>
      <c r="B26" s="290"/>
      <c r="C26" s="290"/>
      <c r="D26" s="291"/>
      <c r="E26" s="290"/>
    </row>
    <row r="27" spans="1:14" ht="15" customHeight="1" x14ac:dyDescent="0.3">
      <c r="D27" s="8"/>
    </row>
    <row r="28" spans="1:14" ht="15" customHeight="1" x14ac:dyDescent="0.3">
      <c r="B28" s="243">
        <f>SUM(B5:B24)</f>
        <v>42625167</v>
      </c>
      <c r="C28" s="243"/>
      <c r="D28" s="243">
        <f>SUM(D5:D24)</f>
        <v>43293945</v>
      </c>
      <c r="E28" s="243"/>
      <c r="F28" s="243">
        <f>SUM(F5:F24)</f>
        <v>42124601</v>
      </c>
    </row>
    <row r="29" spans="1:14" ht="15" customHeight="1" x14ac:dyDescent="0.3">
      <c r="A29" s="220"/>
      <c r="B29" s="9"/>
      <c r="C29" s="10"/>
      <c r="D29" s="9"/>
      <c r="E29" s="9"/>
      <c r="F29" s="9"/>
      <c r="G29" s="9"/>
    </row>
    <row r="30" spans="1:14" ht="15" customHeight="1" x14ac:dyDescent="0.3">
      <c r="A30" s="218"/>
      <c r="B30" s="169"/>
      <c r="C30" s="170"/>
      <c r="D30" s="169"/>
      <c r="E30" s="219"/>
      <c r="F30" s="169"/>
      <c r="G30" s="219"/>
    </row>
    <row r="31" spans="1:14" ht="15" customHeight="1" x14ac:dyDescent="0.3">
      <c r="A31" s="128"/>
      <c r="B31" s="169"/>
      <c r="C31" s="170"/>
      <c r="D31" s="169"/>
      <c r="E31" s="166"/>
      <c r="F31" s="216"/>
      <c r="G31" s="166"/>
    </row>
    <row r="32" spans="1:14" ht="15" customHeight="1" x14ac:dyDescent="0.3">
      <c r="A32" s="128"/>
      <c r="B32" s="169"/>
      <c r="C32" s="170"/>
      <c r="D32" s="169"/>
      <c r="E32" s="166"/>
      <c r="F32" s="216"/>
      <c r="G32" s="166"/>
    </row>
    <row r="33" spans="1:7" ht="15" customHeight="1" x14ac:dyDescent="0.3">
      <c r="A33" s="128"/>
      <c r="B33" s="172"/>
      <c r="C33" s="174"/>
      <c r="D33" s="172"/>
      <c r="E33" s="167"/>
      <c r="F33" s="216"/>
      <c r="G33" s="167"/>
    </row>
    <row r="34" spans="1:7" ht="15" customHeight="1" x14ac:dyDescent="0.3">
      <c r="A34" s="128"/>
      <c r="B34" s="169"/>
      <c r="C34" s="170"/>
      <c r="D34" s="169"/>
      <c r="E34" s="166"/>
      <c r="F34" s="216"/>
      <c r="G34" s="166"/>
    </row>
    <row r="35" spans="1:7" ht="15" customHeight="1" x14ac:dyDescent="0.3">
      <c r="A35" s="128"/>
      <c r="B35" s="169"/>
      <c r="C35" s="170"/>
      <c r="D35" s="169"/>
      <c r="E35" s="166"/>
      <c r="F35" s="216"/>
      <c r="G35" s="166"/>
    </row>
    <row r="36" spans="1:7" ht="15" customHeight="1" x14ac:dyDescent="0.3">
      <c r="A36" s="128"/>
      <c r="B36" s="169"/>
      <c r="C36" s="170"/>
      <c r="D36" s="169"/>
      <c r="E36" s="166"/>
      <c r="F36" s="216"/>
      <c r="G36" s="166"/>
    </row>
    <row r="37" spans="1:7" ht="13.8" x14ac:dyDescent="0.3">
      <c r="A37" s="128"/>
      <c r="B37" s="169"/>
      <c r="C37" s="170"/>
      <c r="D37" s="169"/>
      <c r="E37" s="166"/>
      <c r="F37" s="216"/>
      <c r="G37" s="166"/>
    </row>
    <row r="38" spans="1:7" ht="15" customHeight="1" x14ac:dyDescent="0.3">
      <c r="A38" s="128"/>
      <c r="B38" s="169"/>
      <c r="C38" s="170"/>
      <c r="D38" s="169"/>
      <c r="E38" s="166"/>
      <c r="F38" s="217"/>
      <c r="G38" s="166"/>
    </row>
    <row r="39" spans="1:7" ht="15" customHeight="1" x14ac:dyDescent="0.3">
      <c r="A39" s="128"/>
      <c r="B39" s="169"/>
      <c r="C39" s="170"/>
      <c r="D39" s="169"/>
      <c r="E39" s="166"/>
      <c r="F39" s="216"/>
      <c r="G39" s="166"/>
    </row>
    <row r="40" spans="1:7" ht="15" customHeight="1" x14ac:dyDescent="0.3">
      <c r="A40" s="128"/>
      <c r="B40" s="169"/>
      <c r="C40" s="170"/>
      <c r="D40" s="169"/>
      <c r="E40" s="166"/>
      <c r="F40" s="216"/>
      <c r="G40" s="166"/>
    </row>
    <row r="41" spans="1:7" ht="15" customHeight="1" x14ac:dyDescent="0.3">
      <c r="A41" s="128"/>
      <c r="B41" s="172"/>
      <c r="C41" s="174"/>
      <c r="D41" s="172"/>
      <c r="E41" s="166"/>
      <c r="F41" s="216"/>
      <c r="G41" s="166"/>
    </row>
    <row r="42" spans="1:7" ht="15" customHeight="1" x14ac:dyDescent="0.3">
      <c r="A42" s="128"/>
      <c r="B42" s="169"/>
      <c r="C42" s="170"/>
      <c r="D42" s="169"/>
      <c r="E42" s="167"/>
      <c r="F42" s="216"/>
      <c r="G42" s="167"/>
    </row>
    <row r="43" spans="1:7" ht="15" customHeight="1" x14ac:dyDescent="0.3">
      <c r="A43" s="128"/>
      <c r="B43" s="169"/>
      <c r="C43" s="170"/>
      <c r="D43" s="169"/>
      <c r="E43" s="166"/>
      <c r="F43" s="216"/>
      <c r="G43" s="166"/>
    </row>
    <row r="44" spans="1:7" ht="15" customHeight="1" x14ac:dyDescent="0.3">
      <c r="A44" s="128"/>
      <c r="B44" s="169"/>
      <c r="C44" s="170"/>
      <c r="D44" s="169"/>
      <c r="E44" s="167"/>
      <c r="F44" s="216"/>
      <c r="G44" s="167"/>
    </row>
    <row r="45" spans="1:7" ht="15" customHeight="1" x14ac:dyDescent="0.3">
      <c r="A45" s="168"/>
      <c r="B45" s="169"/>
      <c r="C45" s="170"/>
      <c r="D45" s="169"/>
      <c r="E45" s="166"/>
      <c r="F45" s="216"/>
      <c r="G45" s="166"/>
    </row>
    <row r="46" spans="1:7" ht="15" customHeight="1" x14ac:dyDescent="0.3">
      <c r="A46" s="171"/>
      <c r="B46" s="169"/>
      <c r="C46" s="170"/>
      <c r="D46" s="169"/>
      <c r="E46" s="166"/>
      <c r="F46" s="217"/>
      <c r="G46" s="166"/>
    </row>
    <row r="47" spans="1:7" ht="15" customHeight="1" x14ac:dyDescent="0.3">
      <c r="A47" s="128"/>
      <c r="B47" s="172"/>
      <c r="C47" s="174"/>
      <c r="D47" s="172"/>
      <c r="E47" s="166"/>
      <c r="F47" s="216"/>
      <c r="G47" s="166"/>
    </row>
    <row r="48" spans="1:7" ht="15" customHeight="1" x14ac:dyDescent="0.3">
      <c r="A48" s="168"/>
      <c r="B48" s="169"/>
      <c r="C48" s="170"/>
      <c r="D48" s="169"/>
      <c r="E48" s="166"/>
      <c r="F48" s="216"/>
      <c r="G48" s="166"/>
    </row>
    <row r="49" spans="1:7" ht="15" customHeight="1" x14ac:dyDescent="0.3">
      <c r="A49" s="173"/>
      <c r="B49" s="167"/>
      <c r="C49" s="170"/>
      <c r="D49" s="167"/>
      <c r="E49" s="166"/>
      <c r="F49" s="216"/>
      <c r="G49" s="166"/>
    </row>
  </sheetData>
  <sortState xmlns:xlrd2="http://schemas.microsoft.com/office/spreadsheetml/2017/richdata2" ref="M6:M24">
    <sortCondition descending="1" ref="M5"/>
  </sortState>
  <customSheetViews>
    <customSheetView guid="{50CD2C38-3007-4E8A-A659-454AE61D9CFB}" scale="85" showPageBreaks="1" fitToPage="1" printArea="1">
      <selection activeCell="I10" sqref="I10"/>
      <pageMargins left="0.7" right="0.7" top="0.75" bottom="0.75" header="0.3" footer="0.3"/>
      <pageSetup orientation="portrait" r:id="rId1"/>
    </customSheetView>
    <customSheetView guid="{867B24F6-BAD6-43BC-BCC2-19DE56B84B44}" scale="85" showPageBreaks="1" fitToPage="1" printArea="1">
      <selection activeCell="I10" sqref="I10"/>
      <pageMargins left="0.7" right="0.7" top="0.75" bottom="0.75" header="0.3" footer="0.3"/>
      <pageSetup orientation="portrait" r:id="rId2"/>
    </customSheetView>
    <customSheetView guid="{975B6181-14C0-4E79-A572-D3DB5DEF4DCB}" showPageBreaks="1" showRowCol="0" fitToPage="1" printArea="1" showAutoFilter="1">
      <selection activeCell="A24" sqref="A24"/>
      <pageMargins left="0.7" right="0.7" top="0.75" bottom="0.75" header="0.3" footer="0.3"/>
      <pageSetup scale="55" orientation="portrait" r:id="rId3"/>
      <autoFilter ref="A1:G50" xr:uid="{432731DC-0B62-4EBE-81AF-65188E50988E}">
        <filterColumn colId="0" showButton="0"/>
        <filterColumn colId="1" showButton="0"/>
        <filterColumn colId="2" showButton="0"/>
        <filterColumn colId="3" showButton="0"/>
        <filterColumn colId="4" showButton="0"/>
        <filterColumn colId="5" showButton="0"/>
      </autoFilter>
    </customSheetView>
  </customSheetViews>
  <mergeCells count="7">
    <mergeCell ref="A25:E25"/>
    <mergeCell ref="A1:G1"/>
    <mergeCell ref="A2:A4"/>
    <mergeCell ref="D3:E3"/>
    <mergeCell ref="F3:G3"/>
    <mergeCell ref="B2:G2"/>
    <mergeCell ref="B3:C3"/>
  </mergeCells>
  <pageMargins left="0.7" right="0.7" top="0.75" bottom="0.75" header="0.3" footer="0.3"/>
  <pageSetup orientation="portrait"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M19"/>
  <sheetViews>
    <sheetView zoomScale="115" zoomScaleNormal="115" zoomScaleSheetLayoutView="80" workbookViewId="0">
      <selection activeCell="E12" sqref="E12"/>
    </sheetView>
  </sheetViews>
  <sheetFormatPr defaultColWidth="9.109375" defaultRowHeight="20.25" customHeight="1" x14ac:dyDescent="0.3"/>
  <cols>
    <col min="1" max="1" width="12.5546875" style="12" customWidth="1"/>
    <col min="2" max="2" width="11.88671875" style="12" customWidth="1"/>
    <col min="3" max="3" width="6.109375" style="16" customWidth="1"/>
    <col min="4" max="4" width="11.6640625" style="12" customWidth="1"/>
    <col min="5" max="5" width="7.33203125" style="16" customWidth="1"/>
    <col min="6" max="6" width="44.44140625" style="12" bestFit="1" customWidth="1"/>
    <col min="7" max="7" width="9.109375" style="12"/>
    <col min="8" max="8" width="32.6640625" style="12" bestFit="1" customWidth="1"/>
    <col min="9" max="16384" width="9.109375" style="12"/>
  </cols>
  <sheetData>
    <row r="1" spans="1:13" ht="16.5" customHeight="1" x14ac:dyDescent="0.3">
      <c r="A1" s="380" t="s">
        <v>274</v>
      </c>
      <c r="B1" s="380"/>
      <c r="C1" s="380"/>
      <c r="D1" s="380"/>
      <c r="E1" s="380"/>
      <c r="F1" s="380"/>
      <c r="G1" s="11"/>
    </row>
    <row r="2" spans="1:13" ht="13.95" customHeight="1" x14ac:dyDescent="0.3">
      <c r="A2" s="393" t="s">
        <v>29</v>
      </c>
      <c r="B2" s="395" t="s">
        <v>30</v>
      </c>
      <c r="C2" s="395"/>
      <c r="D2" s="395"/>
      <c r="E2" s="395"/>
      <c r="F2" s="396" t="s">
        <v>31</v>
      </c>
    </row>
    <row r="3" spans="1:13" ht="13.95" customHeight="1" x14ac:dyDescent="0.3">
      <c r="A3" s="393"/>
      <c r="B3" s="399">
        <v>1000</v>
      </c>
      <c r="C3" s="399"/>
      <c r="D3" s="399"/>
      <c r="E3" s="399"/>
      <c r="F3" s="396"/>
      <c r="G3" s="356" t="s">
        <v>472</v>
      </c>
    </row>
    <row r="4" spans="1:13" ht="13.95" customHeight="1" x14ac:dyDescent="0.3">
      <c r="A4" s="394"/>
      <c r="B4" s="398">
        <v>2019</v>
      </c>
      <c r="C4" s="398"/>
      <c r="D4" s="398">
        <v>2020</v>
      </c>
      <c r="E4" s="398"/>
      <c r="F4" s="397"/>
    </row>
    <row r="5" spans="1:13" ht="13.95" customHeight="1" x14ac:dyDescent="0.2">
      <c r="A5" s="114" t="s">
        <v>32</v>
      </c>
      <c r="B5" s="182">
        <v>7774113</v>
      </c>
      <c r="C5" s="278">
        <v>2</v>
      </c>
      <c r="D5" s="182">
        <v>7963487</v>
      </c>
      <c r="E5" s="292">
        <v>1</v>
      </c>
      <c r="F5" s="112" t="s">
        <v>411</v>
      </c>
      <c r="H5" s="112"/>
      <c r="J5" s="13"/>
      <c r="K5" s="13"/>
    </row>
    <row r="6" spans="1:13" ht="13.95" customHeight="1" x14ac:dyDescent="0.2">
      <c r="A6" s="114" t="s">
        <v>34</v>
      </c>
      <c r="B6" s="182">
        <v>8399646</v>
      </c>
      <c r="C6" s="278">
        <v>1</v>
      </c>
      <c r="D6" s="182">
        <v>7579424</v>
      </c>
      <c r="E6" s="292">
        <v>2</v>
      </c>
      <c r="F6" s="112" t="s">
        <v>412</v>
      </c>
      <c r="G6" s="104"/>
      <c r="H6" s="112"/>
    </row>
    <row r="7" spans="1:13" ht="13.95" customHeight="1" x14ac:dyDescent="0.2">
      <c r="A7" s="115" t="s">
        <v>33</v>
      </c>
      <c r="B7" s="182">
        <v>7508852</v>
      </c>
      <c r="C7" s="278">
        <v>3</v>
      </c>
      <c r="D7" s="182">
        <v>7252374</v>
      </c>
      <c r="E7" s="292">
        <v>3</v>
      </c>
      <c r="F7" s="112" t="s">
        <v>413</v>
      </c>
      <c r="H7" s="112"/>
      <c r="J7" s="13"/>
      <c r="K7" s="13"/>
    </row>
    <row r="8" spans="1:13" ht="13.95" customHeight="1" x14ac:dyDescent="0.2">
      <c r="A8" s="114" t="s">
        <v>35</v>
      </c>
      <c r="B8" s="182">
        <v>4426625</v>
      </c>
      <c r="C8" s="278">
        <v>4</v>
      </c>
      <c r="D8" s="182">
        <v>4016904</v>
      </c>
      <c r="E8" s="292">
        <v>4</v>
      </c>
      <c r="F8" s="112" t="s">
        <v>351</v>
      </c>
      <c r="H8" s="112"/>
      <c r="I8" s="149"/>
      <c r="J8" s="150"/>
      <c r="K8" s="150"/>
      <c r="L8" s="149"/>
      <c r="M8" s="149"/>
    </row>
    <row r="9" spans="1:13" ht="13.95" customHeight="1" x14ac:dyDescent="0.2">
      <c r="A9" s="114" t="s">
        <v>36</v>
      </c>
      <c r="B9" s="182">
        <v>3379276</v>
      </c>
      <c r="C9" s="278">
        <v>6</v>
      </c>
      <c r="D9" s="182">
        <v>3568105</v>
      </c>
      <c r="E9" s="292">
        <v>5</v>
      </c>
      <c r="F9" s="112" t="s">
        <v>463</v>
      </c>
      <c r="H9" s="112"/>
      <c r="J9" s="13"/>
    </row>
    <row r="10" spans="1:13" ht="13.95" customHeight="1" x14ac:dyDescent="0.2">
      <c r="A10" s="114" t="s">
        <v>37</v>
      </c>
      <c r="B10" s="182">
        <v>3530953</v>
      </c>
      <c r="C10" s="278">
        <v>5</v>
      </c>
      <c r="D10" s="182">
        <v>3503166</v>
      </c>
      <c r="E10" s="292">
        <v>6</v>
      </c>
      <c r="F10" s="112" t="s">
        <v>414</v>
      </c>
      <c r="H10" s="112"/>
      <c r="J10" s="13"/>
    </row>
    <row r="11" spans="1:13" ht="13.95" customHeight="1" x14ac:dyDescent="0.2">
      <c r="A11" s="114" t="s">
        <v>38</v>
      </c>
      <c r="B11" s="182">
        <v>2626034</v>
      </c>
      <c r="C11" s="278">
        <v>7</v>
      </c>
      <c r="D11" s="182">
        <v>3054828</v>
      </c>
      <c r="E11" s="292">
        <v>7</v>
      </c>
      <c r="F11" s="112" t="s">
        <v>352</v>
      </c>
      <c r="H11" s="112"/>
      <c r="J11" s="13"/>
    </row>
    <row r="12" spans="1:13" ht="13.95" customHeight="1" x14ac:dyDescent="0.2">
      <c r="A12" s="114" t="s">
        <v>133</v>
      </c>
      <c r="B12" s="182">
        <v>2187693</v>
      </c>
      <c r="C12" s="278">
        <v>8</v>
      </c>
      <c r="D12" s="182">
        <v>2242497</v>
      </c>
      <c r="E12" s="292">
        <v>8</v>
      </c>
      <c r="F12" s="112" t="s">
        <v>415</v>
      </c>
      <c r="H12" s="112"/>
      <c r="J12" s="13"/>
    </row>
    <row r="13" spans="1:13" ht="13.95" customHeight="1" x14ac:dyDescent="0.2">
      <c r="A13" s="114" t="s">
        <v>238</v>
      </c>
      <c r="B13" s="182">
        <v>2015843</v>
      </c>
      <c r="C13" s="278">
        <v>10</v>
      </c>
      <c r="D13" s="182">
        <v>2196334</v>
      </c>
      <c r="E13" s="292">
        <v>9</v>
      </c>
      <c r="F13" s="352" t="s">
        <v>464</v>
      </c>
      <c r="H13" s="112"/>
    </row>
    <row r="14" spans="1:13" ht="13.95" customHeight="1" x14ac:dyDescent="0.2">
      <c r="A14" s="114" t="s">
        <v>39</v>
      </c>
      <c r="B14" s="182">
        <v>1998387</v>
      </c>
      <c r="C14" s="278">
        <v>11</v>
      </c>
      <c r="D14" s="182">
        <v>2015744</v>
      </c>
      <c r="E14" s="292">
        <v>10</v>
      </c>
      <c r="F14" s="112" t="s">
        <v>416</v>
      </c>
      <c r="H14" s="112"/>
    </row>
    <row r="15" spans="1:13" ht="5.25" customHeight="1" thickBot="1" x14ac:dyDescent="0.25">
      <c r="A15" s="116"/>
      <c r="B15" s="110"/>
      <c r="C15" s="111"/>
      <c r="D15" s="110"/>
      <c r="E15" s="111"/>
      <c r="F15" s="113"/>
    </row>
    <row r="16" spans="1:13" ht="12" customHeight="1" x14ac:dyDescent="0.2">
      <c r="A16" s="392" t="s">
        <v>229</v>
      </c>
      <c r="B16" s="392"/>
      <c r="C16" s="392"/>
      <c r="D16" s="392"/>
      <c r="E16" s="392"/>
      <c r="F16" s="392"/>
      <c r="G16" s="15"/>
    </row>
    <row r="18" spans="1:8" ht="20.25" customHeight="1" x14ac:dyDescent="0.2">
      <c r="A18" s="115"/>
      <c r="B18" s="108"/>
      <c r="C18" s="109"/>
      <c r="D18" s="108"/>
      <c r="E18" s="109"/>
      <c r="F18" s="112"/>
    </row>
    <row r="19" spans="1:8" ht="20.25" customHeight="1" x14ac:dyDescent="0.3">
      <c r="B19" s="104"/>
      <c r="C19" s="105"/>
      <c r="D19" s="104"/>
      <c r="E19" s="105"/>
      <c r="F19" s="104"/>
      <c r="G19" s="104"/>
      <c r="H19" s="104"/>
    </row>
  </sheetData>
  <sortState xmlns:xlrd2="http://schemas.microsoft.com/office/spreadsheetml/2017/richdata2" ref="A7:F14">
    <sortCondition descending="1" ref="E5:E14"/>
  </sortState>
  <customSheetViews>
    <customSheetView guid="{50CD2C38-3007-4E8A-A659-454AE61D9CFB}" showPageBreaks="1" fitToPage="1" printArea="1">
      <selection activeCell="F5" sqref="F5"/>
      <pageMargins left="0.45" right="0.45" top="0.5" bottom="0.5" header="0.3" footer="0.3"/>
      <pageSetup orientation="portrait" r:id="rId1"/>
    </customSheetView>
    <customSheetView guid="{867B24F6-BAD6-43BC-BCC2-19DE56B84B44}" showPageBreaks="1" fitToPage="1" printArea="1">
      <selection activeCell="F5" sqref="F5"/>
      <pageMargins left="0.45" right="0.45" top="0.5" bottom="0.5" header="0.3" footer="0.3"/>
      <pageSetup orientation="portrait" r:id="rId2"/>
    </customSheetView>
    <customSheetView guid="{4469A93A-A998-4B0C-91A8-B1FA6F5D307B}">
      <selection activeCell="G22" sqref="G22"/>
      <pageMargins left="0.7" right="0.7" top="0.75" bottom="0.75" header="0.3" footer="0.3"/>
      <pageSetup orientation="portrait" verticalDpi="0" r:id="rId3"/>
    </customSheetView>
    <customSheetView guid="{94073BD0-C5DE-4F68-B048-13CD46AAA0AA}" fitToPage="1">
      <selection activeCell="B23" sqref="B23"/>
      <pageMargins left="0.45" right="0.45" top="0.5" bottom="0.5" header="0.3" footer="0.3"/>
      <pageSetup orientation="portrait" r:id="rId4"/>
    </customSheetView>
    <customSheetView guid="{873DCBBA-D251-4338-AD66-8DDC08D54616}" fitToPage="1">
      <selection activeCell="B23" sqref="B23"/>
      <pageMargins left="0.45" right="0.45" top="0.5" bottom="0.5" header="0.3" footer="0.3"/>
      <pageSetup orientation="portrait" r:id="rId5"/>
    </customSheetView>
    <customSheetView guid="{572EB0DD-300A-47BD-BE7D-63D572A749B1}" showPageBreaks="1" fitToPage="1" printArea="1">
      <selection activeCell="B23" sqref="B23"/>
      <pageMargins left="0.45" right="0.45" top="0.5" bottom="0.5" header="0.3" footer="0.3"/>
      <pageSetup orientation="portrait" r:id="rId6"/>
    </customSheetView>
    <customSheetView guid="{9EC70E18-8C3A-46F5-BE67-33C10C055D84}" showPageBreaks="1" fitToPage="1" printArea="1">
      <selection activeCell="H10" sqref="H10"/>
      <pageMargins left="0.45" right="0.45" top="0.5" bottom="0.5" header="0.3" footer="0.3"/>
      <pageSetup orientation="portrait" r:id="rId7"/>
    </customSheetView>
    <customSheetView guid="{975B6181-14C0-4E79-A572-D3DB5DEF4DCB}" showPageBreaks="1" fitToPage="1" printArea="1">
      <selection activeCell="F5" sqref="F5"/>
      <pageMargins left="0.45" right="0.45" top="0.5" bottom="0.5" header="0.3" footer="0.3"/>
      <pageSetup scale="44" orientation="portrait" r:id="rId8"/>
    </customSheetView>
  </customSheetViews>
  <mergeCells count="8">
    <mergeCell ref="A16:F16"/>
    <mergeCell ref="A1:F1"/>
    <mergeCell ref="A2:A4"/>
    <mergeCell ref="B2:E2"/>
    <mergeCell ref="F2:F4"/>
    <mergeCell ref="B4:C4"/>
    <mergeCell ref="D4:E4"/>
    <mergeCell ref="B3:E3"/>
  </mergeCells>
  <pageMargins left="0.45" right="0.45" top="0.5" bottom="0.5" header="0.3" footer="0.3"/>
  <pageSetup orientation="portrait" r:id="rId9"/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40"/>
  <sheetViews>
    <sheetView workbookViewId="0">
      <selection sqref="A1:XFD1"/>
    </sheetView>
  </sheetViews>
  <sheetFormatPr defaultColWidth="20.33203125" defaultRowHeight="14.25" customHeight="1" x14ac:dyDescent="0.3"/>
  <cols>
    <col min="1" max="2" width="21.6640625" style="19" customWidth="1"/>
    <col min="3" max="3" width="22.5546875" style="19" customWidth="1"/>
    <col min="4" max="4" width="21.109375" style="19" customWidth="1"/>
    <col min="5" max="16384" width="20.33203125" style="19"/>
  </cols>
  <sheetData>
    <row r="1" spans="1:8" ht="16.5" customHeight="1" x14ac:dyDescent="0.3">
      <c r="A1" s="386" t="s">
        <v>220</v>
      </c>
      <c r="B1" s="386"/>
      <c r="C1" s="386"/>
      <c r="D1" s="386"/>
    </row>
    <row r="2" spans="1:8" ht="6.6" customHeight="1" x14ac:dyDescent="0.3">
      <c r="A2" s="20"/>
      <c r="B2" s="20"/>
      <c r="C2" s="20"/>
      <c r="D2" s="20"/>
    </row>
    <row r="3" spans="1:8" ht="14.25" customHeight="1" x14ac:dyDescent="0.3">
      <c r="A3" s="250" t="s">
        <v>137</v>
      </c>
      <c r="B3" s="358" t="s">
        <v>140</v>
      </c>
      <c r="C3" s="18" t="s">
        <v>346</v>
      </c>
      <c r="D3" s="357" t="s">
        <v>141</v>
      </c>
      <c r="E3" s="19" t="s">
        <v>473</v>
      </c>
      <c r="F3" s="251"/>
    </row>
    <row r="4" spans="1:8" ht="14.25" customHeight="1" x14ac:dyDescent="0.3">
      <c r="A4" s="128" t="s">
        <v>4</v>
      </c>
      <c r="B4" s="18" t="s">
        <v>143</v>
      </c>
      <c r="C4" s="18" t="s">
        <v>18</v>
      </c>
      <c r="D4" s="99" t="s">
        <v>144</v>
      </c>
      <c r="E4" s="355" t="s">
        <v>472</v>
      </c>
      <c r="G4" s="22"/>
    </row>
    <row r="5" spans="1:8" ht="14.25" customHeight="1" x14ac:dyDescent="0.3">
      <c r="A5" s="250" t="s">
        <v>142</v>
      </c>
      <c r="B5" s="18" t="s">
        <v>145</v>
      </c>
      <c r="C5" s="357" t="s">
        <v>3</v>
      </c>
      <c r="D5" s="99" t="s">
        <v>146</v>
      </c>
    </row>
    <row r="6" spans="1:8" ht="14.25" customHeight="1" x14ac:dyDescent="0.3">
      <c r="A6" s="128" t="s">
        <v>5</v>
      </c>
      <c r="B6" s="18" t="s">
        <v>148</v>
      </c>
      <c r="C6" s="18" t="s">
        <v>20</v>
      </c>
      <c r="D6" s="18" t="s">
        <v>149</v>
      </c>
      <c r="E6" s="103"/>
      <c r="F6" s="103"/>
      <c r="G6" s="103"/>
      <c r="H6" s="103"/>
    </row>
    <row r="7" spans="1:8" ht="14.25" customHeight="1" x14ac:dyDescent="0.3">
      <c r="A7" s="128" t="s">
        <v>147</v>
      </c>
      <c r="B7" s="357" t="s">
        <v>151</v>
      </c>
      <c r="C7" s="357" t="s">
        <v>152</v>
      </c>
      <c r="D7" s="21" t="s">
        <v>153</v>
      </c>
    </row>
    <row r="8" spans="1:8" ht="14.25" customHeight="1" x14ac:dyDescent="0.3">
      <c r="A8" s="128" t="s">
        <v>150</v>
      </c>
      <c r="B8" s="357" t="s">
        <v>154</v>
      </c>
      <c r="C8" s="18" t="s">
        <v>155</v>
      </c>
      <c r="D8" s="18" t="s">
        <v>156</v>
      </c>
    </row>
    <row r="9" spans="1:8" ht="14.25" customHeight="1" x14ac:dyDescent="0.3">
      <c r="A9" s="128" t="s">
        <v>6</v>
      </c>
      <c r="B9" s="18" t="s">
        <v>157</v>
      </c>
      <c r="C9" s="18" t="s">
        <v>158</v>
      </c>
      <c r="D9" s="18" t="s">
        <v>159</v>
      </c>
    </row>
    <row r="10" spans="1:8" ht="14.25" customHeight="1" x14ac:dyDescent="0.3">
      <c r="A10" s="128" t="s">
        <v>163</v>
      </c>
      <c r="B10" s="18" t="s">
        <v>160</v>
      </c>
      <c r="C10" s="357" t="s">
        <v>161</v>
      </c>
      <c r="D10" s="18" t="s">
        <v>162</v>
      </c>
    </row>
    <row r="11" spans="1:8" ht="14.25" customHeight="1" x14ac:dyDescent="0.3">
      <c r="A11" s="128" t="s">
        <v>213</v>
      </c>
      <c r="B11" s="18" t="s">
        <v>166</v>
      </c>
      <c r="C11" s="18" t="s">
        <v>164</v>
      </c>
      <c r="D11" s="21" t="s">
        <v>165</v>
      </c>
    </row>
    <row r="12" spans="1:8" ht="14.25" customHeight="1" x14ac:dyDescent="0.3">
      <c r="A12" s="128" t="s">
        <v>214</v>
      </c>
      <c r="B12" s="18" t="s">
        <v>169</v>
      </c>
      <c r="C12" s="18" t="s">
        <v>167</v>
      </c>
      <c r="D12" s="18" t="s">
        <v>168</v>
      </c>
    </row>
    <row r="13" spans="1:8" ht="14.25" customHeight="1" x14ac:dyDescent="0.3">
      <c r="A13" s="128" t="s">
        <v>277</v>
      </c>
      <c r="B13" s="18" t="s">
        <v>186</v>
      </c>
      <c r="C13" s="18" t="s">
        <v>170</v>
      </c>
      <c r="D13" s="18" t="s">
        <v>215</v>
      </c>
    </row>
    <row r="14" spans="1:8" ht="14.25" customHeight="1" x14ac:dyDescent="0.3">
      <c r="A14" s="128" t="s">
        <v>9</v>
      </c>
      <c r="B14" s="18" t="s">
        <v>171</v>
      </c>
      <c r="C14" s="357" t="s">
        <v>7</v>
      </c>
      <c r="D14" s="18" t="s">
        <v>172</v>
      </c>
    </row>
    <row r="15" spans="1:8" ht="14.25" customHeight="1" x14ac:dyDescent="0.3">
      <c r="A15" s="250" t="s">
        <v>10</v>
      </c>
      <c r="B15" s="357" t="s">
        <v>173</v>
      </c>
      <c r="C15" s="18" t="s">
        <v>8</v>
      </c>
      <c r="D15" s="18" t="s">
        <v>14</v>
      </c>
    </row>
    <row r="16" spans="1:8" ht="14.25" customHeight="1" x14ac:dyDescent="0.3">
      <c r="A16" s="128" t="s">
        <v>185</v>
      </c>
      <c r="B16" s="18" t="s">
        <v>174</v>
      </c>
      <c r="C16" s="18" t="s">
        <v>234</v>
      </c>
      <c r="D16" s="18" t="s">
        <v>204</v>
      </c>
    </row>
    <row r="17" spans="1:8" ht="14.25" customHeight="1" x14ac:dyDescent="0.3">
      <c r="A17" s="128" t="s">
        <v>176</v>
      </c>
      <c r="B17" s="18" t="s">
        <v>11</v>
      </c>
      <c r="C17" s="18" t="s">
        <v>12</v>
      </c>
      <c r="D17" s="18" t="s">
        <v>175</v>
      </c>
    </row>
    <row r="18" spans="1:8" ht="14.25" customHeight="1" x14ac:dyDescent="0.3">
      <c r="A18" s="128" t="s">
        <v>178</v>
      </c>
      <c r="B18" s="18" t="s">
        <v>13</v>
      </c>
      <c r="C18" s="18" t="s">
        <v>179</v>
      </c>
      <c r="D18" s="18" t="s">
        <v>177</v>
      </c>
    </row>
    <row r="19" spans="1:8" ht="14.25" customHeight="1" x14ac:dyDescent="0.3">
      <c r="A19" s="128" t="s">
        <v>180</v>
      </c>
      <c r="B19" s="18" t="s">
        <v>15</v>
      </c>
      <c r="C19" s="18" t="s">
        <v>181</v>
      </c>
      <c r="D19" s="357" t="s">
        <v>17</v>
      </c>
      <c r="E19" s="103"/>
      <c r="F19" s="103"/>
      <c r="G19" s="103"/>
      <c r="H19" s="103"/>
    </row>
    <row r="20" spans="1:8" ht="14.25" customHeight="1" x14ac:dyDescent="0.3">
      <c r="A20" s="128" t="s">
        <v>182</v>
      </c>
      <c r="B20" s="18" t="s">
        <v>16</v>
      </c>
      <c r="C20" s="357" t="s">
        <v>184</v>
      </c>
      <c r="D20" s="18" t="s">
        <v>187</v>
      </c>
    </row>
    <row r="21" spans="1:8" ht="14.25" customHeight="1" x14ac:dyDescent="0.3">
      <c r="A21" s="128" t="s">
        <v>138</v>
      </c>
      <c r="B21" s="18" t="s">
        <v>183</v>
      </c>
      <c r="C21" s="357" t="s">
        <v>139</v>
      </c>
      <c r="D21" s="142"/>
    </row>
    <row r="22" spans="1:8" ht="5.25" customHeight="1" thickBot="1" x14ac:dyDescent="0.35">
      <c r="A22" s="93"/>
      <c r="B22" s="94"/>
      <c r="C22" s="60"/>
      <c r="D22" s="94"/>
    </row>
    <row r="23" spans="1:8" ht="12" customHeight="1" x14ac:dyDescent="0.2">
      <c r="A23" s="401" t="s">
        <v>273</v>
      </c>
      <c r="B23" s="401"/>
      <c r="C23" s="401"/>
      <c r="D23" s="401"/>
    </row>
    <row r="24" spans="1:8" ht="12" customHeight="1" x14ac:dyDescent="0.2">
      <c r="A24" s="400" t="s">
        <v>221</v>
      </c>
      <c r="B24" s="400"/>
      <c r="C24" s="400"/>
      <c r="D24" s="400"/>
    </row>
    <row r="40" ht="14.4" x14ac:dyDescent="0.3"/>
  </sheetData>
  <customSheetViews>
    <customSheetView guid="{50CD2C38-3007-4E8A-A659-454AE61D9CFB}" showPageBreaks="1" printArea="1">
      <selection activeCell="E4" sqref="E4"/>
      <pageMargins left="0.7" right="0.7" top="0.75" bottom="0.75" header="0.3" footer="0.3"/>
      <pageSetup orientation="portrait" r:id="rId1"/>
    </customSheetView>
    <customSheetView guid="{867B24F6-BAD6-43BC-BCC2-19DE56B84B44}" showPageBreaks="1" printArea="1">
      <selection activeCell="E4" sqref="E4"/>
      <pageMargins left="0.7" right="0.7" top="0.75" bottom="0.75" header="0.3" footer="0.3"/>
      <pageSetup orientation="portrait" r:id="rId2"/>
    </customSheetView>
    <customSheetView guid="{94073BD0-C5DE-4F68-B048-13CD46AAA0AA}">
      <selection activeCell="E35" sqref="E35"/>
      <pageMargins left="0.7" right="0.7" top="0.75" bottom="0.75" header="0.3" footer="0.3"/>
      <pageSetup orientation="portrait" r:id="rId3"/>
    </customSheetView>
    <customSheetView guid="{873DCBBA-D251-4338-AD66-8DDC08D54616}">
      <selection activeCell="E35" sqref="E35"/>
      <pageMargins left="0.7" right="0.7" top="0.75" bottom="0.75" header="0.3" footer="0.3"/>
      <pageSetup orientation="portrait" r:id="rId4"/>
    </customSheetView>
    <customSheetView guid="{572EB0DD-300A-47BD-BE7D-63D572A749B1}" showPageBreaks="1" printArea="1">
      <selection activeCell="E35" sqref="E35"/>
      <pageMargins left="0.7" right="0.7" top="0.75" bottom="0.75" header="0.3" footer="0.3"/>
      <pageSetup orientation="portrait" r:id="rId5"/>
    </customSheetView>
    <customSheetView guid="{9EC70E18-8C3A-46F5-BE67-33C10C055D84}" showPageBreaks="1" printArea="1">
      <selection activeCell="E35" sqref="E35"/>
      <pageMargins left="0.7" right="0.7" top="0.75" bottom="0.75" header="0.3" footer="0.3"/>
      <pageSetup orientation="portrait" r:id="rId6"/>
    </customSheetView>
    <customSheetView guid="{975B6181-14C0-4E79-A572-D3DB5DEF4DCB}" showPageBreaks="1" printArea="1">
      <selection activeCell="E4" sqref="E4"/>
      <pageMargins left="0.7" right="0.7" top="0.75" bottom="0.75" header="0.3" footer="0.3"/>
      <pageSetup orientation="portrait" r:id="rId7"/>
    </customSheetView>
  </customSheetViews>
  <mergeCells count="3">
    <mergeCell ref="A1:D1"/>
    <mergeCell ref="A24:D24"/>
    <mergeCell ref="A23:D23"/>
  </mergeCells>
  <pageMargins left="0.7" right="0.7" top="0.75" bottom="0.75" header="0.3" footer="0.3"/>
  <pageSetup orientation="portrait" r:id="rId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V48"/>
  <sheetViews>
    <sheetView zoomScaleNormal="100" workbookViewId="0">
      <selection sqref="A1:I1"/>
    </sheetView>
  </sheetViews>
  <sheetFormatPr defaultColWidth="9.109375" defaultRowHeight="14.4" x14ac:dyDescent="0.3"/>
  <cols>
    <col min="1" max="1" width="18.44140625" style="19" customWidth="1"/>
    <col min="2" max="4" width="9.6640625" style="19" customWidth="1"/>
    <col min="5" max="5" width="3.109375" style="19" customWidth="1"/>
    <col min="6" max="6" width="18.6640625" style="19" customWidth="1"/>
    <col min="7" max="7" width="11.6640625" style="19" customWidth="1"/>
    <col min="8" max="8" width="11" style="19" customWidth="1"/>
    <col min="9" max="9" width="11.6640625" style="19" customWidth="1"/>
    <col min="10" max="10" width="10.109375" style="19" bestFit="1" customWidth="1"/>
    <col min="11" max="11" width="11.109375" style="19" bestFit="1" customWidth="1"/>
    <col min="12" max="12" width="10.44140625" style="19" customWidth="1"/>
    <col min="13" max="16" width="9.109375" style="19"/>
    <col min="17" max="17" width="21.6640625" style="19" bestFit="1" customWidth="1"/>
    <col min="18" max="16384" width="9.109375" style="19"/>
  </cols>
  <sheetData>
    <row r="1" spans="1:22" ht="16.5" customHeight="1" x14ac:dyDescent="0.3">
      <c r="A1" s="386" t="s">
        <v>372</v>
      </c>
      <c r="B1" s="387"/>
      <c r="C1" s="387"/>
      <c r="D1" s="387"/>
      <c r="E1" s="387"/>
      <c r="F1" s="387"/>
      <c r="G1" s="387"/>
      <c r="H1" s="387"/>
      <c r="I1" s="387"/>
      <c r="J1" s="180"/>
      <c r="K1" s="180"/>
      <c r="L1" s="180"/>
      <c r="M1" s="180"/>
      <c r="N1" s="180"/>
      <c r="O1" s="180"/>
      <c r="P1" s="180"/>
      <c r="Q1" s="180"/>
      <c r="R1" s="180"/>
      <c r="S1" s="142"/>
      <c r="T1" s="142"/>
      <c r="U1" s="142"/>
      <c r="V1" s="142"/>
    </row>
    <row r="2" spans="1:22" ht="13.95" customHeight="1" x14ac:dyDescent="0.3">
      <c r="A2" s="405" t="s">
        <v>188</v>
      </c>
      <c r="B2" s="75">
        <v>2018</v>
      </c>
      <c r="C2" s="75">
        <v>2019</v>
      </c>
      <c r="D2" s="75">
        <v>2020</v>
      </c>
      <c r="E2" s="27"/>
      <c r="F2" s="404" t="s">
        <v>188</v>
      </c>
      <c r="G2" s="75">
        <v>2018</v>
      </c>
      <c r="H2" s="75">
        <v>2019</v>
      </c>
      <c r="I2" s="75">
        <v>2020</v>
      </c>
      <c r="K2" s="355" t="s">
        <v>472</v>
      </c>
    </row>
    <row r="3" spans="1:22" ht="11.4" customHeight="1" x14ac:dyDescent="0.3">
      <c r="A3" s="406"/>
      <c r="B3" s="408" t="s">
        <v>292</v>
      </c>
      <c r="C3" s="408"/>
      <c r="D3" s="409"/>
      <c r="E3" s="74"/>
      <c r="F3" s="407"/>
      <c r="G3" s="408" t="s">
        <v>292</v>
      </c>
      <c r="H3" s="408"/>
      <c r="I3" s="409"/>
    </row>
    <row r="4" spans="1:22" ht="13.2" customHeight="1" x14ac:dyDescent="0.3">
      <c r="A4" s="129" t="s">
        <v>189</v>
      </c>
      <c r="B4" s="27"/>
      <c r="C4" s="27"/>
      <c r="D4" s="27"/>
      <c r="E4" s="27"/>
      <c r="F4" s="26" t="s">
        <v>219</v>
      </c>
      <c r="G4" s="27"/>
      <c r="H4" s="27"/>
      <c r="I4" s="27"/>
      <c r="J4" s="23"/>
      <c r="K4" s="183" t="s">
        <v>299</v>
      </c>
      <c r="Q4" s="35" t="s">
        <v>40</v>
      </c>
      <c r="R4" s="151">
        <v>7280</v>
      </c>
    </row>
    <row r="5" spans="1:22" ht="13.2" customHeight="1" x14ac:dyDescent="0.3">
      <c r="A5" s="95" t="s">
        <v>190</v>
      </c>
      <c r="B5" s="29">
        <v>55445</v>
      </c>
      <c r="C5" s="29">
        <v>47628</v>
      </c>
      <c r="D5" s="29">
        <v>47730</v>
      </c>
      <c r="E5" s="355"/>
      <c r="F5" s="30" t="s">
        <v>194</v>
      </c>
      <c r="G5" s="131">
        <v>7816047</v>
      </c>
      <c r="H5" s="131">
        <v>8130456</v>
      </c>
      <c r="I5" s="131">
        <v>7916620</v>
      </c>
      <c r="J5" s="355"/>
      <c r="K5" s="183" t="s">
        <v>300</v>
      </c>
      <c r="Q5" s="35" t="s">
        <v>44</v>
      </c>
      <c r="R5" s="151">
        <v>561</v>
      </c>
    </row>
    <row r="6" spans="1:22" ht="13.2" customHeight="1" x14ac:dyDescent="0.3">
      <c r="A6" s="95" t="s">
        <v>191</v>
      </c>
      <c r="B6" s="29">
        <v>477510</v>
      </c>
      <c r="C6" s="29">
        <v>367315</v>
      </c>
      <c r="D6" s="29">
        <v>400867</v>
      </c>
      <c r="E6" s="355"/>
      <c r="F6" s="28" t="s">
        <v>195</v>
      </c>
      <c r="G6" s="134">
        <f>100*G5/G25</f>
        <v>15.024804041478822</v>
      </c>
      <c r="H6" s="134">
        <f>100*H5/H25</f>
        <v>15.189418519832149</v>
      </c>
      <c r="I6" s="134">
        <f>100*I5/I25</f>
        <v>14.444741795008346</v>
      </c>
      <c r="J6" s="142"/>
      <c r="K6" s="183" t="s">
        <v>348</v>
      </c>
      <c r="Q6" s="35" t="s">
        <v>288</v>
      </c>
      <c r="R6" s="151">
        <v>680310</v>
      </c>
    </row>
    <row r="7" spans="1:22" ht="13.2" customHeight="1" thickBot="1" x14ac:dyDescent="0.35">
      <c r="A7" s="95" t="s">
        <v>192</v>
      </c>
      <c r="B7" s="29">
        <v>37969</v>
      </c>
      <c r="C7" s="29">
        <v>46918</v>
      </c>
      <c r="D7" s="29">
        <v>36675</v>
      </c>
      <c r="E7" s="355"/>
      <c r="F7" s="403"/>
      <c r="G7" s="403"/>
      <c r="H7" s="403"/>
      <c r="I7" s="36"/>
      <c r="Q7" s="35" t="s">
        <v>42</v>
      </c>
      <c r="R7" s="151">
        <v>93035</v>
      </c>
    </row>
    <row r="8" spans="1:22" ht="13.2" customHeight="1" x14ac:dyDescent="0.3">
      <c r="A8" s="95" t="s">
        <v>27</v>
      </c>
      <c r="B8" s="29">
        <v>780221</v>
      </c>
      <c r="C8" s="29">
        <v>913602</v>
      </c>
      <c r="D8" s="29">
        <v>920917</v>
      </c>
      <c r="E8" s="355"/>
      <c r="F8" s="26" t="s">
        <v>197</v>
      </c>
      <c r="G8" s="26"/>
      <c r="H8" s="27"/>
      <c r="I8" s="36"/>
      <c r="Q8" s="359" t="s">
        <v>48</v>
      </c>
      <c r="R8" s="360">
        <f>SUM(R4:R7)</f>
        <v>781186</v>
      </c>
    </row>
    <row r="9" spans="1:22" ht="13.2" customHeight="1" x14ac:dyDescent="0.3">
      <c r="A9" s="95" t="s">
        <v>193</v>
      </c>
      <c r="B9" s="29">
        <v>71135</v>
      </c>
      <c r="C9" s="29">
        <v>40008</v>
      </c>
      <c r="D9" s="29">
        <v>44548</v>
      </c>
      <c r="E9" s="355"/>
      <c r="F9" s="28" t="s">
        <v>23</v>
      </c>
      <c r="G9" s="133">
        <v>3189177</v>
      </c>
      <c r="H9" s="133">
        <v>3064300</v>
      </c>
      <c r="I9" s="133">
        <v>2737342</v>
      </c>
      <c r="J9" s="355"/>
    </row>
    <row r="10" spans="1:22" ht="13.2" customHeight="1" x14ac:dyDescent="0.3">
      <c r="A10" s="95" t="s">
        <v>48</v>
      </c>
      <c r="B10" s="32">
        <f>8395+765878+1208+78383</f>
        <v>853864</v>
      </c>
      <c r="C10" s="32">
        <f>13580+614+786891+88096</f>
        <v>889181</v>
      </c>
      <c r="D10" s="32">
        <f>7280+680310+561+93035</f>
        <v>781186</v>
      </c>
      <c r="E10" s="355"/>
      <c r="F10" s="28" t="s">
        <v>198</v>
      </c>
      <c r="G10" s="133">
        <v>27453</v>
      </c>
      <c r="H10" s="133">
        <v>26458</v>
      </c>
      <c r="I10" s="133">
        <v>18051</v>
      </c>
      <c r="J10" s="355"/>
    </row>
    <row r="11" spans="1:22" ht="13.2" customHeight="1" x14ac:dyDescent="0.3">
      <c r="A11" s="130" t="s">
        <v>291</v>
      </c>
      <c r="B11" s="31">
        <f>SUM(B5:B10)</f>
        <v>2276144</v>
      </c>
      <c r="C11" s="31">
        <f>SUM(C5:C10)</f>
        <v>2304652</v>
      </c>
      <c r="D11" s="31">
        <f>SUM(D5:D10)</f>
        <v>2231923</v>
      </c>
      <c r="E11" s="355"/>
      <c r="F11" s="28" t="s">
        <v>20</v>
      </c>
      <c r="G11" s="133">
        <v>6371017</v>
      </c>
      <c r="H11" s="133">
        <v>7382830</v>
      </c>
      <c r="I11" s="133">
        <v>7466612</v>
      </c>
      <c r="J11" s="355"/>
    </row>
    <row r="12" spans="1:22" ht="13.2" customHeight="1" x14ac:dyDescent="0.3">
      <c r="A12" s="95" t="s">
        <v>195</v>
      </c>
      <c r="B12" s="33">
        <f>100*B11/G25</f>
        <v>4.3754365307920704</v>
      </c>
      <c r="C12" s="33">
        <f>100*C11/H25</f>
        <v>4.3055793882370432</v>
      </c>
      <c r="D12" s="33">
        <f>100*D11/I25</f>
        <v>4.072388398248294</v>
      </c>
      <c r="E12" s="35"/>
      <c r="F12" s="28" t="s">
        <v>203</v>
      </c>
      <c r="G12" s="133">
        <v>1624000</v>
      </c>
      <c r="H12" s="133">
        <v>1308566</v>
      </c>
      <c r="I12" s="133">
        <v>1293041</v>
      </c>
      <c r="J12" s="355"/>
      <c r="O12" s="23"/>
    </row>
    <row r="13" spans="1:22" ht="13.2" customHeight="1" x14ac:dyDescent="0.3">
      <c r="A13" s="403"/>
      <c r="B13" s="403"/>
      <c r="C13" s="403"/>
      <c r="D13" s="27"/>
      <c r="E13" s="27"/>
      <c r="F13" s="28" t="s">
        <v>199</v>
      </c>
      <c r="G13" s="133">
        <v>600069</v>
      </c>
      <c r="H13" s="133">
        <v>565973</v>
      </c>
      <c r="I13" s="133">
        <v>562788</v>
      </c>
      <c r="J13" s="355"/>
      <c r="K13" s="255"/>
    </row>
    <row r="14" spans="1:22" ht="13.2" customHeight="1" x14ac:dyDescent="0.3">
      <c r="A14" s="321" t="s">
        <v>196</v>
      </c>
      <c r="B14" s="27"/>
      <c r="C14" s="27"/>
      <c r="D14" s="27"/>
      <c r="E14" s="27"/>
      <c r="F14" s="30" t="s">
        <v>194</v>
      </c>
      <c r="G14" s="131">
        <v>11811716</v>
      </c>
      <c r="H14" s="131">
        <v>12348128</v>
      </c>
      <c r="I14" s="131">
        <v>12077833</v>
      </c>
      <c r="J14" s="355"/>
      <c r="L14" s="251"/>
    </row>
    <row r="15" spans="1:22" ht="13.2" customHeight="1" x14ac:dyDescent="0.3">
      <c r="A15" s="130" t="s">
        <v>194</v>
      </c>
      <c r="B15" s="31">
        <v>21923678</v>
      </c>
      <c r="C15" s="31">
        <v>21626501</v>
      </c>
      <c r="D15" s="31">
        <v>20558826</v>
      </c>
      <c r="E15" s="355"/>
      <c r="F15" s="28" t="s">
        <v>195</v>
      </c>
      <c r="G15" s="134">
        <f>100*G14/G25</f>
        <v>22.705687196302691</v>
      </c>
      <c r="H15" s="134">
        <f>100*H14/H25</f>
        <v>23.068925547159704</v>
      </c>
      <c r="I15" s="134">
        <f>100*I14/I25</f>
        <v>22.037331478362109</v>
      </c>
      <c r="J15" s="142"/>
    </row>
    <row r="16" spans="1:22" ht="13.2" customHeight="1" x14ac:dyDescent="0.3">
      <c r="A16" s="95" t="s">
        <v>195</v>
      </c>
      <c r="B16" s="222">
        <f>100*B15/G25</f>
        <v>42.143933604606055</v>
      </c>
      <c r="C16" s="222">
        <f>100*C15/H25</f>
        <v>40.402896812745617</v>
      </c>
      <c r="D16" s="222">
        <f>100*D15/I25</f>
        <v>37.511833734409919</v>
      </c>
      <c r="E16" s="251"/>
      <c r="G16" s="140"/>
      <c r="H16" s="140"/>
      <c r="I16" s="140"/>
      <c r="J16" s="23"/>
      <c r="K16" s="23"/>
      <c r="L16" s="23"/>
    </row>
    <row r="17" spans="1:21" ht="13.2" customHeight="1" x14ac:dyDescent="0.3">
      <c r="A17" s="403"/>
      <c r="B17" s="403"/>
      <c r="C17" s="403"/>
      <c r="D17" s="48"/>
      <c r="E17" s="27"/>
      <c r="F17" s="404" t="s">
        <v>200</v>
      </c>
      <c r="G17" s="404"/>
      <c r="H17" s="404"/>
      <c r="I17" s="24"/>
      <c r="J17" s="151"/>
      <c r="K17" s="151"/>
      <c r="L17" s="151"/>
      <c r="M17" s="142"/>
      <c r="N17" s="142"/>
      <c r="O17" s="142"/>
      <c r="P17" s="142"/>
      <c r="Q17" s="142"/>
      <c r="R17" s="142"/>
      <c r="S17" s="142"/>
      <c r="T17" s="142"/>
      <c r="U17" s="142"/>
    </row>
    <row r="18" spans="1:21" ht="13.2" customHeight="1" x14ac:dyDescent="0.3">
      <c r="A18" s="321" t="s">
        <v>202</v>
      </c>
      <c r="B18" s="26"/>
      <c r="C18" s="27"/>
      <c r="D18" s="27"/>
      <c r="E18" s="48"/>
      <c r="F18" s="30" t="s">
        <v>291</v>
      </c>
      <c r="G18" s="131">
        <v>49969028</v>
      </c>
      <c r="H18" s="155">
        <v>50756072</v>
      </c>
      <c r="I18" s="225">
        <v>49081688</v>
      </c>
      <c r="J18" s="355"/>
      <c r="K18" s="330"/>
      <c r="L18" s="330"/>
      <c r="M18" s="142"/>
      <c r="N18" s="142"/>
      <c r="O18" s="142"/>
      <c r="P18" s="142"/>
      <c r="Q18" s="142" t="s">
        <v>478</v>
      </c>
      <c r="R18" s="142"/>
      <c r="S18" s="142"/>
      <c r="T18" s="142"/>
      <c r="U18" s="142"/>
    </row>
    <row r="19" spans="1:21" ht="13.2" customHeight="1" x14ac:dyDescent="0.3">
      <c r="A19" s="130" t="s">
        <v>194</v>
      </c>
      <c r="B19" s="258">
        <f>6141444-B23</f>
        <v>4925447</v>
      </c>
      <c r="C19" s="258">
        <f>6346334-C23</f>
        <v>5331322</v>
      </c>
      <c r="D19" s="258">
        <f>6296487-D23</f>
        <v>5329281</v>
      </c>
      <c r="E19" s="355"/>
      <c r="G19" s="23"/>
      <c r="H19" s="156"/>
      <c r="I19" s="152"/>
      <c r="J19" s="142"/>
      <c r="K19" s="142"/>
      <c r="L19" s="142"/>
      <c r="M19" s="142"/>
      <c r="N19" s="142"/>
      <c r="O19" s="142"/>
      <c r="P19" s="142"/>
      <c r="Q19" s="35" t="s">
        <v>474</v>
      </c>
      <c r="R19" s="151">
        <v>9160</v>
      </c>
      <c r="S19" s="142"/>
      <c r="T19" s="142"/>
      <c r="U19" s="142"/>
    </row>
    <row r="20" spans="1:21" ht="13.2" customHeight="1" x14ac:dyDescent="0.3">
      <c r="A20" s="95" t="s">
        <v>195</v>
      </c>
      <c r="B20" s="223">
        <f>100*(B19/G25)</f>
        <v>9.4681974138192526</v>
      </c>
      <c r="C20" s="223">
        <f>100*C19/H25</f>
        <v>9.9600417396009</v>
      </c>
      <c r="D20" s="223">
        <f>100*D19/I25</f>
        <v>9.7238579088100572</v>
      </c>
      <c r="E20" s="251"/>
      <c r="F20" s="402" t="s">
        <v>228</v>
      </c>
      <c r="G20" s="402"/>
      <c r="H20" s="402"/>
      <c r="I20" s="226"/>
      <c r="J20" s="143"/>
      <c r="K20" s="183"/>
      <c r="L20" s="143"/>
      <c r="M20" s="144"/>
      <c r="Q20" s="35" t="s">
        <v>321</v>
      </c>
      <c r="R20" s="151">
        <v>625414</v>
      </c>
    </row>
    <row r="21" spans="1:21" ht="13.2" customHeight="1" x14ac:dyDescent="0.3">
      <c r="A21" s="403"/>
      <c r="B21" s="403"/>
      <c r="C21" s="403"/>
      <c r="D21" s="27"/>
      <c r="E21" s="27"/>
      <c r="F21" s="30" t="s">
        <v>194</v>
      </c>
      <c r="G21" s="131">
        <f>1776456+275474</f>
        <v>2051930</v>
      </c>
      <c r="H21" s="131">
        <f>2351104+419930</f>
        <v>2771034</v>
      </c>
      <c r="I21" s="131">
        <f>3354461+2370091</f>
        <v>5724552</v>
      </c>
      <c r="J21" s="355"/>
      <c r="K21" s="151">
        <v>1776456</v>
      </c>
      <c r="L21" s="151">
        <v>2351104</v>
      </c>
      <c r="M21" s="151">
        <v>2370091</v>
      </c>
      <c r="N21" s="142" t="s">
        <v>370</v>
      </c>
      <c r="O21" s="142"/>
      <c r="P21" s="142"/>
      <c r="Q21" s="35" t="s">
        <v>475</v>
      </c>
      <c r="R21" s="151">
        <v>3354461</v>
      </c>
    </row>
    <row r="22" spans="1:21" ht="13.2" customHeight="1" thickBot="1" x14ac:dyDescent="0.35">
      <c r="A22" s="321" t="s">
        <v>218</v>
      </c>
      <c r="B22" s="26"/>
      <c r="C22" s="27"/>
      <c r="D22" s="27"/>
      <c r="E22" s="27"/>
      <c r="F22" s="28" t="s">
        <v>195</v>
      </c>
      <c r="G22" s="132">
        <f>G21*100/G25</f>
        <v>3.9444294739823897</v>
      </c>
      <c r="H22" s="132">
        <f>H21*100/H25</f>
        <v>5.1768800124721857</v>
      </c>
      <c r="I22" s="132">
        <f>I21*100/I25</f>
        <v>10.445073217117736</v>
      </c>
      <c r="J22" s="142"/>
      <c r="K22" s="151">
        <v>275474</v>
      </c>
      <c r="L22" s="151">
        <v>419930</v>
      </c>
      <c r="M22" s="151">
        <v>3354461</v>
      </c>
      <c r="N22" s="142" t="s">
        <v>349</v>
      </c>
      <c r="O22" s="142"/>
      <c r="P22" s="142"/>
      <c r="Q22" s="35" t="s">
        <v>476</v>
      </c>
      <c r="R22" s="151">
        <v>1735517</v>
      </c>
    </row>
    <row r="23" spans="1:21" ht="13.2" customHeight="1" x14ac:dyDescent="0.3">
      <c r="A23" s="130" t="s">
        <v>194</v>
      </c>
      <c r="B23" s="258">
        <v>1215997</v>
      </c>
      <c r="C23" s="258">
        <v>1015012</v>
      </c>
      <c r="D23" s="34">
        <v>967206</v>
      </c>
      <c r="E23" s="355"/>
      <c r="F23" s="142"/>
      <c r="G23" s="151"/>
      <c r="H23" s="142"/>
      <c r="I23" s="152"/>
      <c r="K23" s="259">
        <f>K21+K22</f>
        <v>2051930</v>
      </c>
      <c r="L23" s="259">
        <f t="shared" ref="L23:M23" si="0">L21+L22</f>
        <v>2771034</v>
      </c>
      <c r="M23" s="259">
        <f t="shared" si="0"/>
        <v>5724552</v>
      </c>
      <c r="Q23" s="359" t="s">
        <v>477</v>
      </c>
      <c r="R23" s="360">
        <f>SUM(R19:R22)</f>
        <v>5724552</v>
      </c>
    </row>
    <row r="24" spans="1:21" ht="13.2" customHeight="1" x14ac:dyDescent="0.3">
      <c r="A24" s="95" t="s">
        <v>195</v>
      </c>
      <c r="B24" s="223">
        <f>100*(B23/G25)</f>
        <v>2.3375136613208851</v>
      </c>
      <c r="C24" s="223">
        <f>100*(C23/H25)</f>
        <v>1.8962579799524</v>
      </c>
      <c r="D24" s="322">
        <f>100*D23/I25</f>
        <v>1.764773468043539</v>
      </c>
      <c r="E24" s="251"/>
      <c r="F24" s="26" t="s">
        <v>201</v>
      </c>
      <c r="G24" s="221"/>
      <c r="H24" s="227"/>
      <c r="I24" s="152"/>
    </row>
    <row r="25" spans="1:21" ht="13.2" customHeight="1" thickBot="1" x14ac:dyDescent="0.35">
      <c r="A25" s="94"/>
      <c r="B25" s="94"/>
      <c r="C25" s="94"/>
      <c r="D25" s="94"/>
      <c r="E25" s="73"/>
      <c r="F25" s="228" t="s">
        <v>194</v>
      </c>
      <c r="G25" s="229">
        <v>52020958</v>
      </c>
      <c r="H25" s="229">
        <v>53527105</v>
      </c>
      <c r="I25" s="229">
        <v>54806241</v>
      </c>
      <c r="J25" s="355"/>
      <c r="K25" s="35" t="s">
        <v>350</v>
      </c>
      <c r="L25" s="35"/>
      <c r="M25" s="35"/>
      <c r="R25" s="23"/>
    </row>
    <row r="26" spans="1:21" ht="14.4" customHeight="1" x14ac:dyDescent="0.3">
      <c r="A26" s="319" t="s">
        <v>357</v>
      </c>
      <c r="B26" s="117"/>
      <c r="C26" s="117"/>
      <c r="D26" s="249"/>
      <c r="E26" s="249"/>
      <c r="G26" s="23"/>
      <c r="H26" s="23"/>
      <c r="I26" s="23"/>
      <c r="K26" s="23"/>
      <c r="R26" s="23"/>
    </row>
    <row r="27" spans="1:21" ht="12" customHeight="1" x14ac:dyDescent="0.3">
      <c r="A27" s="319" t="s">
        <v>479</v>
      </c>
      <c r="B27" s="319"/>
      <c r="C27" s="319"/>
      <c r="D27" s="320"/>
      <c r="E27" s="320"/>
      <c r="G27" s="23"/>
      <c r="H27" s="23"/>
      <c r="I27" s="23"/>
    </row>
    <row r="28" spans="1:21" ht="14.25" customHeight="1" x14ac:dyDescent="0.3">
      <c r="A28" s="27"/>
      <c r="B28" s="27"/>
      <c r="C28" s="27"/>
      <c r="D28" s="27"/>
      <c r="E28" s="45"/>
      <c r="G28" s="23"/>
      <c r="H28" s="23"/>
      <c r="I28" s="23"/>
    </row>
    <row r="29" spans="1:21" x14ac:dyDescent="0.3">
      <c r="B29" s="256">
        <f>B12+B16+B20+B24+G6+G15+G22</f>
        <v>100.00000192230218</v>
      </c>
      <c r="C29" s="256">
        <f>C12+C16+C20+C24+H6+H15+H22</f>
        <v>100</v>
      </c>
      <c r="D29" s="256">
        <f>D12+D16+D20+D24+I6+I15+I22</f>
        <v>100</v>
      </c>
      <c r="E29" s="27"/>
      <c r="F29" s="183"/>
      <c r="G29" s="23">
        <f>B11+B15+B19+B23+G5+G14+G21</f>
        <v>52020959</v>
      </c>
      <c r="H29" s="23">
        <f t="shared" ref="H29:I29" si="1">C11+C15+C19+C23+H5+H14+H21</f>
        <v>53527105</v>
      </c>
      <c r="I29" s="23">
        <f t="shared" si="1"/>
        <v>54806241</v>
      </c>
    </row>
    <row r="30" spans="1:21" x14ac:dyDescent="0.3">
      <c r="D30" s="25"/>
      <c r="E30" s="25"/>
      <c r="G30" s="23"/>
      <c r="H30" s="23"/>
      <c r="I30" s="23"/>
      <c r="N30" s="155"/>
    </row>
    <row r="31" spans="1:21" x14ac:dyDescent="0.3">
      <c r="D31" s="25"/>
      <c r="E31" s="25"/>
      <c r="I31" s="19">
        <f>(I18-H18)/H18</f>
        <v>-3.2988841216869583E-2</v>
      </c>
    </row>
    <row r="32" spans="1:21" x14ac:dyDescent="0.3">
      <c r="D32" s="25"/>
      <c r="E32" s="25"/>
      <c r="G32" s="23"/>
      <c r="H32" s="23"/>
      <c r="I32" s="23"/>
    </row>
    <row r="33" spans="1:11" x14ac:dyDescent="0.3">
      <c r="E33" s="25"/>
    </row>
    <row r="34" spans="1:11" x14ac:dyDescent="0.3">
      <c r="A34" s="2"/>
      <c r="B34" s="3"/>
      <c r="C34" s="4"/>
      <c r="D34" s="3"/>
      <c r="G34" s="23"/>
      <c r="H34" s="23"/>
      <c r="I34" s="23"/>
    </row>
    <row r="35" spans="1:11" x14ac:dyDescent="0.3">
      <c r="E35" s="3"/>
    </row>
    <row r="36" spans="1:11" x14ac:dyDescent="0.3">
      <c r="G36" s="23"/>
    </row>
    <row r="38" spans="1:11" x14ac:dyDescent="0.3">
      <c r="F38" s="402"/>
      <c r="G38" s="402"/>
      <c r="H38" s="402"/>
    </row>
    <row r="39" spans="1:11" x14ac:dyDescent="0.3">
      <c r="F39" s="183"/>
      <c r="G39" s="23"/>
      <c r="H39" s="23"/>
      <c r="I39" s="23"/>
    </row>
    <row r="40" spans="1:11" x14ac:dyDescent="0.3">
      <c r="F40" s="183"/>
      <c r="G40" s="23"/>
      <c r="H40" s="23"/>
      <c r="I40" s="23"/>
      <c r="J40" s="142"/>
    </row>
    <row r="41" spans="1:11" x14ac:dyDescent="0.3">
      <c r="F41" s="183"/>
      <c r="G41" s="23"/>
      <c r="H41" s="23"/>
      <c r="I41" s="23"/>
      <c r="J41" s="142"/>
    </row>
    <row r="42" spans="1:11" x14ac:dyDescent="0.3">
      <c r="F42" s="183"/>
      <c r="G42" s="23"/>
      <c r="H42" s="23"/>
      <c r="I42" s="23"/>
      <c r="J42" s="142"/>
    </row>
    <row r="43" spans="1:11" x14ac:dyDescent="0.3">
      <c r="F43" s="183"/>
      <c r="G43" s="23"/>
      <c r="H43" s="23"/>
      <c r="I43" s="23"/>
      <c r="J43" s="142"/>
    </row>
    <row r="44" spans="1:11" x14ac:dyDescent="0.3">
      <c r="F44" s="183"/>
      <c r="G44" s="23"/>
      <c r="H44" s="23"/>
      <c r="I44" s="23"/>
      <c r="J44" s="142"/>
    </row>
    <row r="45" spans="1:11" x14ac:dyDescent="0.3">
      <c r="F45" s="183"/>
      <c r="G45" s="23"/>
      <c r="H45" s="23"/>
      <c r="I45" s="23"/>
      <c r="J45" s="142"/>
      <c r="K45" s="251"/>
    </row>
    <row r="46" spans="1:11" x14ac:dyDescent="0.3">
      <c r="F46" s="183"/>
      <c r="G46" s="23"/>
      <c r="H46" s="23"/>
      <c r="I46" s="23"/>
      <c r="J46" s="142"/>
    </row>
    <row r="47" spans="1:11" x14ac:dyDescent="0.3">
      <c r="F47" s="183"/>
      <c r="G47" s="23"/>
      <c r="H47" s="23"/>
      <c r="I47" s="23"/>
      <c r="J47" s="142"/>
    </row>
    <row r="48" spans="1:11" x14ac:dyDescent="0.3">
      <c r="F48" s="183"/>
      <c r="G48" s="23"/>
      <c r="H48" s="23"/>
      <c r="I48" s="23"/>
      <c r="J48" s="142"/>
    </row>
  </sheetData>
  <customSheetViews>
    <customSheetView guid="{50CD2C38-3007-4E8A-A659-454AE61D9CFB}" showPageBreaks="1" printArea="1">
      <selection activeCell="J21" sqref="J21"/>
      <pageMargins left="0.5" right="0.5" top="0.5" bottom="0.5" header="0.3" footer="0.3"/>
      <pageSetup scale="85" orientation="portrait" r:id="rId1"/>
    </customSheetView>
    <customSheetView guid="{867B24F6-BAD6-43BC-BCC2-19DE56B84B44}" showPageBreaks="1" printArea="1">
      <selection activeCell="K12" sqref="K12"/>
      <pageMargins left="0.5" right="0.5" top="0.5" bottom="0.5" header="0.3" footer="0.3"/>
      <pageSetup scale="85" orientation="portrait" r:id="rId2"/>
    </customSheetView>
    <customSheetView guid="{94073BD0-C5DE-4F68-B048-13CD46AAA0AA}">
      <selection activeCell="G3" sqref="G3:I3"/>
      <pageMargins left="0.5" right="0.5" top="0.5" bottom="0.5" header="0.3" footer="0.3"/>
      <pageSetup scale="85" orientation="portrait" r:id="rId3"/>
    </customSheetView>
    <customSheetView guid="{873DCBBA-D251-4338-AD66-8DDC08D54616}">
      <selection activeCell="G3" sqref="G3:I3"/>
      <pageMargins left="0.5" right="0.5" top="0.5" bottom="0.5" header="0.3" footer="0.3"/>
      <pageSetup scale="85" orientation="portrait" r:id="rId4"/>
    </customSheetView>
    <customSheetView guid="{572EB0DD-300A-47BD-BE7D-63D572A749B1}" showPageBreaks="1" printArea="1">
      <selection activeCell="G3" sqref="G3:I3"/>
      <pageMargins left="0.5" right="0.5" top="0.5" bottom="0.5" header="0.3" footer="0.3"/>
      <pageSetup scale="85" orientation="portrait" r:id="rId5"/>
    </customSheetView>
    <customSheetView guid="{9EC70E18-8C3A-46F5-BE67-33C10C055D84}" showPageBreaks="1" printArea="1" topLeftCell="A4">
      <selection activeCell="H31" sqref="H31"/>
      <pageMargins left="0.5" right="0.5" top="0.5" bottom="0.5" header="0.3" footer="0.3"/>
      <pageSetup scale="85" orientation="portrait" r:id="rId6"/>
    </customSheetView>
    <customSheetView guid="{975B6181-14C0-4E79-A572-D3DB5DEF4DCB}" showPageBreaks="1" printArea="1">
      <selection activeCell="A2" sqref="A2:A3"/>
      <pageMargins left="0.5" right="0.5" top="0.5" bottom="0.5" header="0.3" footer="0.3"/>
      <pageSetup scale="85" orientation="portrait" r:id="rId7"/>
    </customSheetView>
  </customSheetViews>
  <mergeCells count="12">
    <mergeCell ref="A1:I1"/>
    <mergeCell ref="A2:A3"/>
    <mergeCell ref="A13:C13"/>
    <mergeCell ref="F2:F3"/>
    <mergeCell ref="F7:H7"/>
    <mergeCell ref="B3:D3"/>
    <mergeCell ref="G3:I3"/>
    <mergeCell ref="F38:H38"/>
    <mergeCell ref="A21:C21"/>
    <mergeCell ref="A17:C17"/>
    <mergeCell ref="F20:H20"/>
    <mergeCell ref="F17:H17"/>
  </mergeCells>
  <pageMargins left="0.5" right="0.5" top="0.5" bottom="0.5" header="0.3" footer="0.3"/>
  <pageSetup scale="85" orientation="portrait" r:id="rId8"/>
  <legacy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1:M75"/>
  <sheetViews>
    <sheetView showGridLines="0" zoomScale="125" zoomScaleNormal="125" zoomScaleSheetLayoutView="120" workbookViewId="0">
      <selection activeCell="B86" sqref="B86"/>
    </sheetView>
  </sheetViews>
  <sheetFormatPr defaultColWidth="7.33203125" defaultRowHeight="9.75" customHeight="1" x14ac:dyDescent="0.3"/>
  <cols>
    <col min="1" max="1" width="4.44140625" style="36" customWidth="1"/>
    <col min="2" max="2" width="36.88671875" style="36" customWidth="1"/>
    <col min="3" max="7" width="11.88671875" style="36" customWidth="1"/>
    <col min="8" max="8" width="8.44140625" style="36" customWidth="1"/>
    <col min="9" max="10" width="10.109375" style="36" bestFit="1" customWidth="1"/>
    <col min="11" max="11" width="15" style="36" customWidth="1"/>
    <col min="12" max="12" width="12.44140625" style="36" customWidth="1"/>
    <col min="13" max="13" width="10.44140625" style="36" customWidth="1"/>
    <col min="14" max="16384" width="7.33203125" style="36"/>
  </cols>
  <sheetData>
    <row r="1" spans="1:12" ht="16.5" customHeight="1" x14ac:dyDescent="0.3">
      <c r="A1" s="386" t="s">
        <v>363</v>
      </c>
      <c r="B1" s="387"/>
      <c r="C1" s="387"/>
      <c r="D1" s="387"/>
      <c r="E1" s="387"/>
      <c r="F1" s="387"/>
      <c r="G1" s="387"/>
      <c r="H1" s="180"/>
      <c r="I1" s="180"/>
      <c r="J1" s="180"/>
      <c r="K1" s="180"/>
      <c r="L1" s="180"/>
    </row>
    <row r="2" spans="1:12" ht="11.25" customHeight="1" x14ac:dyDescent="0.3">
      <c r="A2" s="233"/>
      <c r="B2" s="411" t="s">
        <v>307</v>
      </c>
      <c r="C2" s="49">
        <v>2016</v>
      </c>
      <c r="D2" s="49">
        <v>2017</v>
      </c>
      <c r="E2" s="49">
        <v>2018</v>
      </c>
      <c r="F2" s="49">
        <v>2019</v>
      </c>
      <c r="G2" s="49">
        <v>2020</v>
      </c>
    </row>
    <row r="3" spans="1:12" ht="15" customHeight="1" x14ac:dyDescent="0.3">
      <c r="A3" s="234"/>
      <c r="B3" s="412"/>
      <c r="C3" s="413" t="s">
        <v>292</v>
      </c>
      <c r="D3" s="413"/>
      <c r="E3" s="413"/>
      <c r="F3" s="413"/>
      <c r="G3" s="413"/>
      <c r="H3" s="230"/>
      <c r="I3" s="355" t="s">
        <v>472</v>
      </c>
      <c r="J3" s="230"/>
    </row>
    <row r="4" spans="1:12" ht="11.1" customHeight="1" x14ac:dyDescent="0.3">
      <c r="A4" s="38"/>
      <c r="B4" s="44" t="s">
        <v>56</v>
      </c>
      <c r="C4" s="176">
        <v>36804983</v>
      </c>
      <c r="D4" s="293">
        <v>37938084</v>
      </c>
      <c r="E4" s="294">
        <v>37802135</v>
      </c>
      <c r="F4" s="294">
        <v>37901290</v>
      </c>
      <c r="G4" s="294">
        <v>36561981</v>
      </c>
      <c r="H4" s="252"/>
      <c r="I4" s="39"/>
      <c r="J4" s="39"/>
    </row>
    <row r="5" spans="1:12" ht="11.1" customHeight="1" x14ac:dyDescent="0.3">
      <c r="A5" s="45"/>
      <c r="B5" s="235" t="s">
        <v>308</v>
      </c>
      <c r="C5" s="177">
        <v>789082</v>
      </c>
      <c r="D5" s="295">
        <v>772380</v>
      </c>
      <c r="E5" s="296">
        <v>851356</v>
      </c>
      <c r="F5" s="296">
        <v>953610</v>
      </c>
      <c r="G5" s="296">
        <v>965465</v>
      </c>
      <c r="H5" s="252"/>
    </row>
    <row r="6" spans="1:12" ht="11.1" customHeight="1" x14ac:dyDescent="0.2">
      <c r="A6" s="175"/>
      <c r="B6" s="235" t="s">
        <v>309</v>
      </c>
      <c r="C6" s="177">
        <v>875838</v>
      </c>
      <c r="D6" s="297">
        <v>854581</v>
      </c>
      <c r="E6" s="296">
        <v>830925</v>
      </c>
      <c r="F6" s="296">
        <v>848713</v>
      </c>
      <c r="G6" s="296">
        <v>735881</v>
      </c>
      <c r="H6" s="252"/>
      <c r="I6" s="39" t="s">
        <v>301</v>
      </c>
    </row>
    <row r="7" spans="1:12" ht="11.1" customHeight="1" x14ac:dyDescent="0.2">
      <c r="A7" s="45"/>
      <c r="B7" s="235" t="s">
        <v>310</v>
      </c>
      <c r="C7" s="177">
        <v>404527</v>
      </c>
      <c r="D7" s="297">
        <v>509403</v>
      </c>
      <c r="E7" s="296">
        <v>555893</v>
      </c>
      <c r="F7" s="296">
        <v>455411</v>
      </c>
      <c r="G7" s="296">
        <v>493901</v>
      </c>
      <c r="H7" s="252"/>
    </row>
    <row r="8" spans="1:12" ht="11.1" customHeight="1" x14ac:dyDescent="0.2">
      <c r="A8" s="45"/>
      <c r="B8" s="235" t="s">
        <v>311</v>
      </c>
      <c r="C8" s="177">
        <v>43900</v>
      </c>
      <c r="D8" s="297">
        <v>39255</v>
      </c>
      <c r="E8" s="296">
        <v>37969</v>
      </c>
      <c r="F8" s="296">
        <v>46918</v>
      </c>
      <c r="G8" s="296">
        <v>36675</v>
      </c>
      <c r="H8" s="252"/>
    </row>
    <row r="9" spans="1:12" ht="11.1" customHeight="1" x14ac:dyDescent="0.2">
      <c r="A9" s="45"/>
      <c r="B9" s="235" t="s">
        <v>312</v>
      </c>
      <c r="C9" s="177">
        <v>20412331</v>
      </c>
      <c r="D9" s="297">
        <v>21461745</v>
      </c>
      <c r="E9" s="296">
        <v>21923678</v>
      </c>
      <c r="F9" s="296">
        <v>21626501</v>
      </c>
      <c r="G9" s="296">
        <v>20558826</v>
      </c>
      <c r="H9" s="252"/>
    </row>
    <row r="10" spans="1:12" ht="11.1" customHeight="1" x14ac:dyDescent="0.2">
      <c r="A10" s="45"/>
      <c r="B10" s="235" t="s">
        <v>313</v>
      </c>
      <c r="C10" s="177">
        <v>8247648</v>
      </c>
      <c r="D10" s="297">
        <v>9200385</v>
      </c>
      <c r="E10" s="296">
        <v>7816047</v>
      </c>
      <c r="F10" s="296">
        <v>8130456</v>
      </c>
      <c r="G10" s="296">
        <v>7916620</v>
      </c>
      <c r="H10" s="252"/>
    </row>
    <row r="11" spans="1:12" ht="11.1" customHeight="1" x14ac:dyDescent="0.2">
      <c r="A11" s="45"/>
      <c r="B11" s="235" t="s">
        <v>314</v>
      </c>
      <c r="C11" s="177">
        <v>6274295</v>
      </c>
      <c r="D11" s="298">
        <v>5551086</v>
      </c>
      <c r="E11" s="296">
        <v>6141444</v>
      </c>
      <c r="F11" s="296">
        <v>6346334</v>
      </c>
      <c r="G11" s="296">
        <v>6296487</v>
      </c>
      <c r="H11" s="252"/>
    </row>
    <row r="12" spans="1:12" ht="11.1" customHeight="1" x14ac:dyDescent="0.2">
      <c r="A12" s="45"/>
      <c r="B12" s="235" t="s">
        <v>315</v>
      </c>
      <c r="C12" s="177">
        <v>43394</v>
      </c>
      <c r="D12" s="298">
        <v>52088</v>
      </c>
      <c r="E12" s="296">
        <v>51176</v>
      </c>
      <c r="F12" s="296">
        <v>55027</v>
      </c>
      <c r="G12" s="296">
        <v>60964</v>
      </c>
      <c r="H12" s="252"/>
    </row>
    <row r="13" spans="1:12" ht="11.1" customHeight="1" x14ac:dyDescent="0.2">
      <c r="A13" s="45"/>
      <c r="B13" s="235" t="s">
        <v>316</v>
      </c>
      <c r="C13" s="177">
        <v>-286030</v>
      </c>
      <c r="D13" s="298">
        <v>-502839</v>
      </c>
      <c r="E13" s="296">
        <v>-406354</v>
      </c>
      <c r="F13" s="296">
        <v>-561680</v>
      </c>
      <c r="G13" s="296">
        <v>-502837</v>
      </c>
      <c r="H13" s="252"/>
      <c r="I13" s="39"/>
      <c r="J13" s="39"/>
    </row>
    <row r="14" spans="1:12" ht="6" customHeight="1" x14ac:dyDescent="0.3">
      <c r="A14" s="45"/>
      <c r="B14" s="45"/>
      <c r="C14" s="299"/>
      <c r="D14" s="299"/>
      <c r="E14" s="300"/>
      <c r="F14" s="300"/>
      <c r="G14" s="300"/>
    </row>
    <row r="15" spans="1:12" ht="11.1" customHeight="1" x14ac:dyDescent="0.3">
      <c r="A15" s="45"/>
      <c r="B15" s="44" t="s">
        <v>57</v>
      </c>
      <c r="C15" s="176">
        <v>10487983</v>
      </c>
      <c r="D15" s="293">
        <v>11260732</v>
      </c>
      <c r="E15" s="294">
        <v>11764847</v>
      </c>
      <c r="F15" s="294">
        <v>12351817</v>
      </c>
      <c r="G15" s="294">
        <v>12083600</v>
      </c>
      <c r="H15" s="252"/>
      <c r="I15" s="39"/>
      <c r="J15" s="39"/>
    </row>
    <row r="16" spans="1:12" ht="11.1" customHeight="1" x14ac:dyDescent="0.3">
      <c r="A16" s="45"/>
      <c r="B16" s="235" t="s">
        <v>317</v>
      </c>
      <c r="C16" s="177">
        <v>2579790</v>
      </c>
      <c r="D16" s="295">
        <v>2672878</v>
      </c>
      <c r="E16" s="301">
        <v>3216630</v>
      </c>
      <c r="F16" s="301">
        <v>3090758</v>
      </c>
      <c r="G16" s="301">
        <v>2755393</v>
      </c>
      <c r="H16" s="252"/>
    </row>
    <row r="17" spans="1:13" ht="11.1" customHeight="1" x14ac:dyDescent="0.3">
      <c r="A17" s="45"/>
      <c r="B17" s="235" t="s">
        <v>318</v>
      </c>
      <c r="C17" s="177">
        <v>6065550</v>
      </c>
      <c r="D17" s="295">
        <v>6561720</v>
      </c>
      <c r="E17" s="301">
        <v>6371017</v>
      </c>
      <c r="F17" s="301">
        <v>7382830</v>
      </c>
      <c r="G17" s="301">
        <v>7466612</v>
      </c>
      <c r="H17" s="252"/>
    </row>
    <row r="18" spans="1:13" ht="11.1" customHeight="1" x14ac:dyDescent="0.3">
      <c r="A18" s="45"/>
      <c r="B18" s="235" t="s">
        <v>319</v>
      </c>
      <c r="C18" s="177">
        <v>1275864</v>
      </c>
      <c r="D18" s="295">
        <v>1410914</v>
      </c>
      <c r="E18" s="296">
        <v>1624000</v>
      </c>
      <c r="F18" s="296">
        <v>1308566</v>
      </c>
      <c r="G18" s="296">
        <v>1293041</v>
      </c>
      <c r="H18" s="252"/>
    </row>
    <row r="19" spans="1:13" ht="11.1" customHeight="1" x14ac:dyDescent="0.3">
      <c r="A19" s="45"/>
      <c r="B19" s="235" t="s">
        <v>320</v>
      </c>
      <c r="C19" s="177">
        <v>559541</v>
      </c>
      <c r="D19" s="295">
        <v>544297</v>
      </c>
      <c r="E19" s="301">
        <v>600069</v>
      </c>
      <c r="F19" s="301">
        <v>565973</v>
      </c>
      <c r="G19" s="301">
        <v>562788</v>
      </c>
      <c r="H19" s="252"/>
      <c r="I19" s="152"/>
      <c r="J19" s="152"/>
      <c r="K19" s="152"/>
      <c r="L19" s="152"/>
      <c r="M19" s="152"/>
    </row>
    <row r="20" spans="1:13" ht="11.1" customHeight="1" x14ac:dyDescent="0.3">
      <c r="A20" s="45"/>
      <c r="B20" s="235" t="s">
        <v>315</v>
      </c>
      <c r="C20" s="177">
        <v>5705</v>
      </c>
      <c r="D20" s="302">
        <v>5930</v>
      </c>
      <c r="E20" s="296">
        <v>7170</v>
      </c>
      <c r="F20" s="296">
        <v>8495</v>
      </c>
      <c r="G20" s="296">
        <v>8800</v>
      </c>
      <c r="H20" s="252"/>
    </row>
    <row r="21" spans="1:13" ht="11.1" customHeight="1" x14ac:dyDescent="0.3">
      <c r="A21" s="45"/>
      <c r="B21" s="235" t="s">
        <v>316</v>
      </c>
      <c r="C21" s="177">
        <v>1534</v>
      </c>
      <c r="D21" s="302">
        <v>64993</v>
      </c>
      <c r="E21" s="301">
        <v>-54039</v>
      </c>
      <c r="F21" s="301">
        <v>-4806</v>
      </c>
      <c r="G21" s="301">
        <v>-3033</v>
      </c>
      <c r="H21" s="252"/>
    </row>
    <row r="22" spans="1:13" ht="6" customHeight="1" x14ac:dyDescent="0.3">
      <c r="A22" s="45"/>
      <c r="B22" s="45"/>
      <c r="C22" s="299"/>
      <c r="D22" s="299"/>
      <c r="E22" s="303"/>
      <c r="F22" s="303"/>
      <c r="G22" s="303"/>
    </row>
    <row r="23" spans="1:13" ht="11.1" customHeight="1" x14ac:dyDescent="0.3">
      <c r="A23" s="45"/>
      <c r="B23" s="44" t="s">
        <v>58</v>
      </c>
      <c r="C23" s="176">
        <v>3517619</v>
      </c>
      <c r="D23" s="294">
        <v>4516329</v>
      </c>
      <c r="E23" s="293">
        <v>3313833</v>
      </c>
      <c r="F23" s="293">
        <v>3554919</v>
      </c>
      <c r="G23" s="293">
        <v>3661477</v>
      </c>
      <c r="H23" s="252"/>
      <c r="I23" s="39"/>
      <c r="J23" s="39"/>
    </row>
    <row r="24" spans="1:13" ht="11.1" customHeight="1" x14ac:dyDescent="0.3">
      <c r="A24" s="45"/>
      <c r="B24" s="235" t="s">
        <v>321</v>
      </c>
      <c r="C24" s="177">
        <v>396078</v>
      </c>
      <c r="D24" s="296">
        <v>1253201</v>
      </c>
      <c r="E24" s="296">
        <v>599988</v>
      </c>
      <c r="F24" s="296">
        <v>989352</v>
      </c>
      <c r="G24" s="296">
        <v>625414</v>
      </c>
      <c r="H24" s="252"/>
    </row>
    <row r="25" spans="1:13" ht="11.1" customHeight="1" x14ac:dyDescent="0.3">
      <c r="A25" s="45"/>
      <c r="B25" s="235" t="s">
        <v>322</v>
      </c>
      <c r="C25" s="177">
        <v>8219</v>
      </c>
      <c r="D25" s="296">
        <v>5722</v>
      </c>
      <c r="E25" s="296">
        <v>3865</v>
      </c>
      <c r="F25" s="296">
        <v>2918</v>
      </c>
      <c r="G25" s="296">
        <v>9160</v>
      </c>
      <c r="H25" s="252"/>
      <c r="I25" s="39"/>
    </row>
    <row r="26" spans="1:13" ht="11.1" customHeight="1" x14ac:dyDescent="0.3">
      <c r="A26" s="45"/>
      <c r="B26" s="235" t="s">
        <v>323</v>
      </c>
      <c r="C26" s="177">
        <v>1732998</v>
      </c>
      <c r="D26" s="296">
        <v>1850466</v>
      </c>
      <c r="E26" s="301">
        <v>1172602</v>
      </c>
      <c r="F26" s="301">
        <v>1358833</v>
      </c>
      <c r="G26" s="301">
        <v>1735517</v>
      </c>
      <c r="H26" s="252"/>
      <c r="I26" s="39"/>
      <c r="J26" s="39"/>
    </row>
    <row r="27" spans="1:13" ht="11.1" customHeight="1" x14ac:dyDescent="0.3">
      <c r="A27" s="45"/>
      <c r="B27" s="235" t="s">
        <v>324</v>
      </c>
      <c r="C27" s="178">
        <v>1380324</v>
      </c>
      <c r="D27" s="296">
        <v>1406941</v>
      </c>
      <c r="E27" s="296">
        <v>1537378</v>
      </c>
      <c r="F27" s="296">
        <v>1203816</v>
      </c>
      <c r="G27" s="296">
        <v>1291386</v>
      </c>
      <c r="H27" s="252"/>
    </row>
    <row r="28" spans="1:13" ht="6" customHeight="1" x14ac:dyDescent="0.3">
      <c r="A28" s="45"/>
      <c r="B28" s="45"/>
      <c r="C28" s="302"/>
      <c r="D28" s="302"/>
      <c r="E28" s="300"/>
      <c r="F28" s="300"/>
      <c r="G28" s="300"/>
    </row>
    <row r="29" spans="1:13" ht="11.1" customHeight="1" x14ac:dyDescent="0.3">
      <c r="A29" s="414" t="s">
        <v>230</v>
      </c>
      <c r="B29" s="414"/>
      <c r="C29" s="176">
        <v>50810585</v>
      </c>
      <c r="D29" s="294">
        <v>53715145</v>
      </c>
      <c r="E29" s="293">
        <v>52880816</v>
      </c>
      <c r="F29" s="293">
        <v>53808027</v>
      </c>
      <c r="G29" s="293">
        <v>52307058</v>
      </c>
      <c r="H29" s="39"/>
      <c r="I29" s="39"/>
      <c r="J29" s="39"/>
    </row>
    <row r="30" spans="1:13" ht="6" customHeight="1" x14ac:dyDescent="0.3">
      <c r="A30" s="45"/>
      <c r="B30" s="45"/>
      <c r="C30" s="299"/>
      <c r="D30" s="299"/>
      <c r="E30" s="300"/>
      <c r="F30" s="300"/>
      <c r="G30" s="300"/>
    </row>
    <row r="31" spans="1:13" ht="11.1" customHeight="1" x14ac:dyDescent="0.3">
      <c r="A31" s="46" t="s">
        <v>59</v>
      </c>
      <c r="B31" s="47" t="s">
        <v>60</v>
      </c>
      <c r="C31" s="176">
        <f>19426019+C48</f>
        <v>23069584</v>
      </c>
      <c r="D31" s="294">
        <f>20406317+D48</f>
        <v>23667518</v>
      </c>
      <c r="E31" s="293">
        <f>21469092+E48</f>
        <v>25085720</v>
      </c>
      <c r="F31" s="294">
        <v>27492172</v>
      </c>
      <c r="G31" s="293">
        <v>26554009</v>
      </c>
      <c r="H31" s="39"/>
      <c r="I31" s="39"/>
      <c r="J31" s="39"/>
    </row>
    <row r="32" spans="1:13" ht="6" customHeight="1" x14ac:dyDescent="0.3">
      <c r="A32" s="45"/>
      <c r="B32" s="45"/>
      <c r="C32" s="302"/>
      <c r="D32" s="302"/>
      <c r="E32" s="300"/>
      <c r="F32" s="300"/>
      <c r="G32" s="300"/>
      <c r="H32" s="37"/>
    </row>
    <row r="33" spans="1:13" ht="11.1" customHeight="1" x14ac:dyDescent="0.3">
      <c r="A33" s="45"/>
      <c r="B33" s="248" t="s">
        <v>325</v>
      </c>
      <c r="C33" s="176">
        <v>6194108</v>
      </c>
      <c r="D33" s="294">
        <v>6294322</v>
      </c>
      <c r="E33" s="294">
        <v>6926473</v>
      </c>
      <c r="F33" s="294">
        <v>7241439</v>
      </c>
      <c r="G33" s="294">
        <v>6545969</v>
      </c>
      <c r="H33" s="252"/>
      <c r="I33" s="39"/>
      <c r="J33" s="39"/>
    </row>
    <row r="34" spans="1:13" ht="11.1" customHeight="1" x14ac:dyDescent="0.3">
      <c r="A34" s="45"/>
      <c r="B34" s="119" t="s">
        <v>326</v>
      </c>
      <c r="C34" s="177">
        <v>3930000</v>
      </c>
      <c r="D34" s="296">
        <v>3400000</v>
      </c>
      <c r="E34" s="296">
        <v>4500000</v>
      </c>
      <c r="F34" s="296">
        <v>4700000</v>
      </c>
      <c r="G34" s="296">
        <v>4280000</v>
      </c>
      <c r="H34" s="252"/>
      <c r="I34" s="39"/>
      <c r="J34" s="39"/>
    </row>
    <row r="35" spans="1:13" ht="11.1" customHeight="1" x14ac:dyDescent="0.3">
      <c r="A35" s="45"/>
      <c r="B35" s="119" t="s">
        <v>327</v>
      </c>
      <c r="C35" s="177">
        <v>514108</v>
      </c>
      <c r="D35" s="296">
        <v>754322</v>
      </c>
      <c r="E35" s="296">
        <v>936473</v>
      </c>
      <c r="F35" s="296">
        <v>781439</v>
      </c>
      <c r="G35" s="296">
        <v>625969</v>
      </c>
      <c r="H35" s="252"/>
    </row>
    <row r="36" spans="1:13" ht="11.1" customHeight="1" x14ac:dyDescent="0.3">
      <c r="A36" s="45"/>
      <c r="B36" s="119" t="s">
        <v>328</v>
      </c>
      <c r="C36" s="177">
        <v>1750000</v>
      </c>
      <c r="D36" s="296">
        <v>2140000</v>
      </c>
      <c r="E36" s="296">
        <v>1490000</v>
      </c>
      <c r="F36" s="296">
        <v>1760000</v>
      </c>
      <c r="G36" s="296">
        <v>1640000</v>
      </c>
      <c r="H36" s="252"/>
    </row>
    <row r="37" spans="1:13" ht="6" customHeight="1" x14ac:dyDescent="0.3">
      <c r="A37" s="45"/>
      <c r="B37" s="249"/>
      <c r="C37" s="299"/>
      <c r="D37" s="299"/>
      <c r="E37" s="332"/>
      <c r="F37" s="332"/>
      <c r="G37" s="332"/>
    </row>
    <row r="38" spans="1:13" ht="11.1" customHeight="1" x14ac:dyDescent="0.3">
      <c r="A38" s="45"/>
      <c r="B38" s="248" t="s">
        <v>329</v>
      </c>
      <c r="C38" s="176">
        <v>6203181</v>
      </c>
      <c r="D38" s="294">
        <v>6067639</v>
      </c>
      <c r="E38" s="294">
        <v>6172488</v>
      </c>
      <c r="F38" s="294">
        <v>7194659</v>
      </c>
      <c r="G38" s="294">
        <v>6907973</v>
      </c>
      <c r="H38" s="252"/>
    </row>
    <row r="39" spans="1:13" ht="11.1" customHeight="1" x14ac:dyDescent="0.3">
      <c r="A39" s="45"/>
      <c r="B39" s="119" t="s">
        <v>330</v>
      </c>
      <c r="C39" s="177">
        <v>2150000</v>
      </c>
      <c r="D39" s="296">
        <v>1980000</v>
      </c>
      <c r="E39" s="296">
        <v>2030000</v>
      </c>
      <c r="F39" s="296">
        <v>2280000</v>
      </c>
      <c r="G39" s="296">
        <v>2170000</v>
      </c>
      <c r="H39" s="252"/>
    </row>
    <row r="40" spans="1:13" ht="11.1" customHeight="1" x14ac:dyDescent="0.3">
      <c r="A40" s="45"/>
      <c r="B40" s="119" t="s">
        <v>331</v>
      </c>
      <c r="C40" s="177">
        <v>1840000</v>
      </c>
      <c r="D40" s="296">
        <v>1910000</v>
      </c>
      <c r="E40" s="296">
        <v>2000000</v>
      </c>
      <c r="F40" s="296">
        <v>2430000</v>
      </c>
      <c r="G40" s="296">
        <v>2370000</v>
      </c>
      <c r="H40" s="252"/>
    </row>
    <row r="41" spans="1:13" ht="11.1" customHeight="1" x14ac:dyDescent="0.3">
      <c r="A41" s="45"/>
      <c r="B41" s="119" t="s">
        <v>332</v>
      </c>
      <c r="C41" s="177">
        <v>1194885</v>
      </c>
      <c r="D41" s="296">
        <v>1092447</v>
      </c>
      <c r="E41" s="296">
        <v>1019244</v>
      </c>
      <c r="F41" s="296">
        <v>1383078</v>
      </c>
      <c r="G41" s="296">
        <v>1062453</v>
      </c>
      <c r="H41" s="252"/>
    </row>
    <row r="42" spans="1:13" ht="11.1" customHeight="1" x14ac:dyDescent="0.3">
      <c r="A42" s="45"/>
      <c r="B42" s="119" t="s">
        <v>333</v>
      </c>
      <c r="C42" s="177">
        <v>1018296</v>
      </c>
      <c r="D42" s="296">
        <v>1085192</v>
      </c>
      <c r="E42" s="296">
        <v>1123243</v>
      </c>
      <c r="F42" s="296">
        <v>1101580</v>
      </c>
      <c r="G42" s="296">
        <v>1305520</v>
      </c>
      <c r="H42" s="252"/>
      <c r="I42" s="39"/>
      <c r="J42" s="39"/>
    </row>
    <row r="43" spans="1:13" ht="6" customHeight="1" x14ac:dyDescent="0.3">
      <c r="A43" s="45"/>
      <c r="B43" s="249"/>
      <c r="C43" s="299"/>
      <c r="D43" s="299"/>
      <c r="E43" s="332"/>
      <c r="F43" s="332"/>
      <c r="G43" s="332"/>
    </row>
    <row r="44" spans="1:13" ht="11.1" customHeight="1" x14ac:dyDescent="0.3">
      <c r="A44" s="45"/>
      <c r="B44" s="248" t="s">
        <v>334</v>
      </c>
      <c r="C44" s="176">
        <v>10672296</v>
      </c>
      <c r="D44" s="294">
        <v>11305558</v>
      </c>
      <c r="E44" s="294">
        <v>11986760</v>
      </c>
      <c r="F44" s="294">
        <v>13056074</v>
      </c>
      <c r="G44" s="294">
        <v>13100067</v>
      </c>
      <c r="H44" s="37"/>
      <c r="I44" s="37"/>
      <c r="J44" s="37"/>
    </row>
    <row r="45" spans="1:13" ht="11.1" customHeight="1" x14ac:dyDescent="0.3">
      <c r="A45" s="45"/>
      <c r="B45" s="119" t="s">
        <v>335</v>
      </c>
      <c r="C45" s="177">
        <v>1220071</v>
      </c>
      <c r="D45" s="296">
        <v>1458880</v>
      </c>
      <c r="E45" s="296">
        <v>967082</v>
      </c>
      <c r="F45" s="296">
        <v>1549029</v>
      </c>
      <c r="G45" s="296">
        <v>1479906</v>
      </c>
      <c r="H45" s="252"/>
      <c r="J45" s="37"/>
      <c r="K45" s="37"/>
      <c r="L45" s="37"/>
      <c r="M45" s="37"/>
    </row>
    <row r="46" spans="1:13" ht="11.1" customHeight="1" x14ac:dyDescent="0.3">
      <c r="A46" s="45"/>
      <c r="B46" s="119" t="s">
        <v>321</v>
      </c>
      <c r="C46" s="177">
        <v>734967</v>
      </c>
      <c r="D46" s="296">
        <v>823730</v>
      </c>
      <c r="E46" s="296">
        <v>1392192</v>
      </c>
      <c r="F46" s="296">
        <v>1290834</v>
      </c>
      <c r="G46" s="296">
        <v>1027848</v>
      </c>
      <c r="H46" s="252"/>
    </row>
    <row r="47" spans="1:13" ht="11.1" customHeight="1" x14ac:dyDescent="0.3">
      <c r="A47" s="45"/>
      <c r="B47" s="119" t="s">
        <v>336</v>
      </c>
      <c r="C47" s="177">
        <v>1492019</v>
      </c>
      <c r="D47" s="296">
        <v>1632467</v>
      </c>
      <c r="E47" s="296">
        <v>1780014</v>
      </c>
      <c r="F47" s="296">
        <v>1757388</v>
      </c>
      <c r="G47" s="296">
        <v>1963873</v>
      </c>
      <c r="H47" s="252"/>
    </row>
    <row r="48" spans="1:13" ht="11.1" customHeight="1" x14ac:dyDescent="0.3">
      <c r="A48" s="45"/>
      <c r="B48" s="119" t="s">
        <v>337</v>
      </c>
      <c r="C48" s="177">
        <v>3643565</v>
      </c>
      <c r="D48" s="296">
        <v>3261201</v>
      </c>
      <c r="E48" s="296">
        <v>3616628</v>
      </c>
      <c r="F48" s="296">
        <v>4014642</v>
      </c>
      <c r="G48" s="296">
        <v>3975365</v>
      </c>
      <c r="H48" s="252"/>
      <c r="J48" s="37"/>
      <c r="K48" s="37"/>
      <c r="L48" s="37"/>
      <c r="M48" s="37"/>
    </row>
    <row r="49" spans="1:11" ht="11.1" customHeight="1" x14ac:dyDescent="0.3">
      <c r="A49" s="45"/>
      <c r="B49" s="119" t="s">
        <v>338</v>
      </c>
      <c r="C49" s="177">
        <v>3581674</v>
      </c>
      <c r="D49" s="296">
        <v>4129280</v>
      </c>
      <c r="E49" s="296">
        <v>4230844</v>
      </c>
      <c r="F49" s="296">
        <v>4444181</v>
      </c>
      <c r="G49" s="296">
        <v>4653075</v>
      </c>
      <c r="H49" s="252"/>
      <c r="I49" s="24"/>
      <c r="J49" s="24"/>
      <c r="K49" s="39"/>
    </row>
    <row r="50" spans="1:11" ht="6" customHeight="1" x14ac:dyDescent="0.3">
      <c r="A50" s="45"/>
      <c r="B50" s="45"/>
      <c r="C50" s="299"/>
      <c r="D50" s="299"/>
      <c r="E50" s="333"/>
      <c r="F50" s="333"/>
      <c r="G50" s="333"/>
    </row>
    <row r="51" spans="1:11" ht="11.1" customHeight="1" x14ac:dyDescent="0.3">
      <c r="A51" s="46" t="s">
        <v>61</v>
      </c>
      <c r="B51" s="44" t="s">
        <v>62</v>
      </c>
      <c r="C51" s="176">
        <v>-834990</v>
      </c>
      <c r="D51" s="294">
        <v>-1012482</v>
      </c>
      <c r="E51" s="294">
        <v>-956988</v>
      </c>
      <c r="F51" s="294">
        <v>-954494</v>
      </c>
      <c r="G51" s="294">
        <v>1958436</v>
      </c>
      <c r="H51" s="252"/>
      <c r="I51" s="39"/>
      <c r="J51" s="39"/>
    </row>
    <row r="52" spans="1:11" ht="11.1" customHeight="1" x14ac:dyDescent="0.3">
      <c r="A52" s="45"/>
      <c r="B52" s="236" t="s">
        <v>339</v>
      </c>
      <c r="C52" s="177">
        <v>240813</v>
      </c>
      <c r="D52" s="296">
        <v>178679</v>
      </c>
      <c r="E52" s="296">
        <v>275474</v>
      </c>
      <c r="F52" s="296">
        <v>419930</v>
      </c>
      <c r="G52" s="296">
        <v>3354461</v>
      </c>
      <c r="H52" s="252"/>
      <c r="I52" s="39"/>
      <c r="J52" s="39"/>
      <c r="K52" s="39"/>
    </row>
    <row r="53" spans="1:11" ht="11.1" customHeight="1" x14ac:dyDescent="0.3">
      <c r="A53" s="45"/>
      <c r="B53" s="236" t="s">
        <v>340</v>
      </c>
      <c r="C53" s="177">
        <v>55804</v>
      </c>
      <c r="D53" s="296">
        <v>81160</v>
      </c>
      <c r="E53" s="296">
        <v>72463</v>
      </c>
      <c r="F53" s="296">
        <v>74424</v>
      </c>
      <c r="G53" s="296">
        <v>76026</v>
      </c>
      <c r="H53" s="252"/>
    </row>
    <row r="54" spans="1:11" ht="11.1" customHeight="1" x14ac:dyDescent="0.3">
      <c r="A54" s="45"/>
      <c r="B54" s="236" t="s">
        <v>341</v>
      </c>
      <c r="C54" s="177">
        <f>1075804-C53</f>
        <v>1020000</v>
      </c>
      <c r="D54" s="296">
        <f>1191160-D53</f>
        <v>1110000</v>
      </c>
      <c r="E54" s="296">
        <f>1232463-E53</f>
        <v>1160000</v>
      </c>
      <c r="F54" s="296">
        <f>1374424-F53</f>
        <v>1300000</v>
      </c>
      <c r="G54" s="296">
        <v>1320000</v>
      </c>
    </row>
    <row r="55" spans="1:11" ht="6" customHeight="1" x14ac:dyDescent="0.3">
      <c r="A55" s="45"/>
      <c r="B55" s="45"/>
      <c r="C55" s="299"/>
      <c r="D55" s="299"/>
      <c r="E55" s="333"/>
      <c r="F55" s="333"/>
      <c r="G55" s="333"/>
    </row>
    <row r="56" spans="1:11" ht="11.1" customHeight="1" x14ac:dyDescent="0.3">
      <c r="A56" s="46"/>
      <c r="B56" s="47" t="s">
        <v>63</v>
      </c>
      <c r="C56" s="176">
        <v>26906011</v>
      </c>
      <c r="D56" s="294">
        <v>29035145</v>
      </c>
      <c r="E56" s="294">
        <v>26838106</v>
      </c>
      <c r="F56" s="294">
        <v>25361361</v>
      </c>
      <c r="G56" s="294">
        <v>27711485</v>
      </c>
      <c r="H56" s="252"/>
      <c r="I56" s="39"/>
      <c r="J56" s="39"/>
    </row>
    <row r="57" spans="1:11" ht="11.1" customHeight="1" x14ac:dyDescent="0.3">
      <c r="A57" s="46" t="s">
        <v>59</v>
      </c>
      <c r="B57" s="246" t="s">
        <v>64</v>
      </c>
      <c r="C57" s="177">
        <v>2339044</v>
      </c>
      <c r="D57" s="296">
        <v>1980773</v>
      </c>
      <c r="E57" s="296">
        <v>1450851</v>
      </c>
      <c r="F57" s="296">
        <v>1526495</v>
      </c>
      <c r="G57" s="296">
        <v>1625736</v>
      </c>
      <c r="H57" s="252"/>
    </row>
    <row r="58" spans="1:11" ht="11.1" customHeight="1" x14ac:dyDescent="0.3">
      <c r="A58" s="45"/>
      <c r="B58" s="47" t="s">
        <v>65</v>
      </c>
      <c r="C58" s="176">
        <v>24566966</v>
      </c>
      <c r="D58" s="294">
        <v>27054372</v>
      </c>
      <c r="E58" s="294">
        <v>25387256</v>
      </c>
      <c r="F58" s="294">
        <v>23834866</v>
      </c>
      <c r="G58" s="294">
        <v>26085748</v>
      </c>
      <c r="H58" s="252"/>
      <c r="I58" s="39"/>
      <c r="J58" s="39"/>
    </row>
    <row r="59" spans="1:11" ht="6" customHeight="1" x14ac:dyDescent="0.3">
      <c r="A59" s="45"/>
      <c r="B59" s="45"/>
      <c r="C59" s="179"/>
      <c r="D59" s="179"/>
      <c r="E59" s="333"/>
      <c r="F59" s="333"/>
      <c r="G59" s="333"/>
    </row>
    <row r="60" spans="1:11" ht="11.1" customHeight="1" x14ac:dyDescent="0.3">
      <c r="A60" s="46" t="s">
        <v>59</v>
      </c>
      <c r="B60" s="44" t="s">
        <v>66</v>
      </c>
      <c r="C60" s="176">
        <v>9220673</v>
      </c>
      <c r="D60" s="294">
        <v>11717101</v>
      </c>
      <c r="E60" s="294">
        <v>9715222</v>
      </c>
      <c r="F60" s="294">
        <v>12258392</v>
      </c>
      <c r="G60" s="294">
        <v>11890239</v>
      </c>
      <c r="H60" s="252"/>
      <c r="I60" s="39"/>
      <c r="J60" s="39"/>
    </row>
    <row r="61" spans="1:11" ht="11.1" customHeight="1" x14ac:dyDescent="0.3">
      <c r="A61" s="45"/>
      <c r="B61" s="235" t="s">
        <v>342</v>
      </c>
      <c r="C61" s="177">
        <v>6236435</v>
      </c>
      <c r="D61" s="177">
        <v>8438799</v>
      </c>
      <c r="E61" s="177">
        <v>6553372</v>
      </c>
      <c r="F61" s="177">
        <v>8345358</v>
      </c>
      <c r="G61" s="177">
        <v>8584635</v>
      </c>
      <c r="H61" s="252"/>
      <c r="I61" s="40"/>
      <c r="J61" s="40"/>
    </row>
    <row r="62" spans="1:11" ht="11.1" customHeight="1" x14ac:dyDescent="0.3">
      <c r="A62" s="45"/>
      <c r="B62" s="237" t="s">
        <v>343</v>
      </c>
      <c r="C62" s="177">
        <v>1290384</v>
      </c>
      <c r="D62" s="296">
        <v>1478627</v>
      </c>
      <c r="E62" s="296">
        <v>1163814</v>
      </c>
      <c r="F62" s="296">
        <v>1904418</v>
      </c>
      <c r="G62" s="296">
        <v>1453606</v>
      </c>
      <c r="H62" s="252"/>
      <c r="I62" s="24"/>
      <c r="J62" s="24"/>
    </row>
    <row r="63" spans="1:11" ht="11.1" customHeight="1" x14ac:dyDescent="0.3">
      <c r="A63" s="45"/>
      <c r="B63" s="235" t="s">
        <v>373</v>
      </c>
      <c r="C63" s="177">
        <v>1693854</v>
      </c>
      <c r="D63" s="296">
        <v>1799675</v>
      </c>
      <c r="E63" s="296">
        <v>1998036</v>
      </c>
      <c r="F63" s="296">
        <v>2008616</v>
      </c>
      <c r="G63" s="296">
        <v>1851998</v>
      </c>
      <c r="H63" s="252"/>
    </row>
    <row r="64" spans="1:11" ht="6" customHeight="1" x14ac:dyDescent="0.3">
      <c r="A64" s="45"/>
      <c r="B64" s="45"/>
      <c r="C64" s="179"/>
      <c r="D64" s="301"/>
      <c r="E64" s="304"/>
      <c r="F64" s="300"/>
      <c r="G64" s="300"/>
    </row>
    <row r="65" spans="1:10" ht="11.1" customHeight="1" thickBot="1" x14ac:dyDescent="0.35">
      <c r="A65" s="415" t="s">
        <v>67</v>
      </c>
      <c r="B65" s="415"/>
      <c r="C65" s="247">
        <v>15346293</v>
      </c>
      <c r="D65" s="247">
        <v>15337271</v>
      </c>
      <c r="E65" s="247">
        <v>15672034</v>
      </c>
      <c r="F65" s="247">
        <v>11576475</v>
      </c>
      <c r="G65" s="247">
        <v>14195509</v>
      </c>
      <c r="H65" s="39"/>
      <c r="I65" s="39"/>
      <c r="J65" s="39"/>
    </row>
    <row r="66" spans="1:10" s="305" customFormat="1" ht="14.4" customHeight="1" x14ac:dyDescent="0.3">
      <c r="A66" s="410" t="s">
        <v>482</v>
      </c>
      <c r="B66" s="410"/>
      <c r="C66" s="410"/>
      <c r="D66" s="410"/>
      <c r="E66" s="410"/>
      <c r="F66" s="410"/>
      <c r="G66" s="410"/>
    </row>
    <row r="67" spans="1:10" ht="10.95" customHeight="1" x14ac:dyDescent="0.3">
      <c r="A67" s="375" t="s">
        <v>344</v>
      </c>
      <c r="B67" s="373"/>
      <c r="C67" s="231"/>
      <c r="D67" s="231"/>
      <c r="E67" s="231"/>
      <c r="F67" s="14"/>
    </row>
    <row r="68" spans="1:10" ht="10.95" customHeight="1" x14ac:dyDescent="0.3">
      <c r="A68" s="375" t="s">
        <v>480</v>
      </c>
      <c r="B68" s="373"/>
      <c r="C68" s="231"/>
      <c r="D68" s="231"/>
      <c r="E68" s="231"/>
      <c r="F68" s="14"/>
    </row>
    <row r="69" spans="1:10" ht="10.95" customHeight="1" x14ac:dyDescent="0.3">
      <c r="A69" s="376" t="s">
        <v>481</v>
      </c>
      <c r="B69" s="373"/>
      <c r="C69" s="231"/>
      <c r="D69" s="231"/>
      <c r="E69" s="231"/>
      <c r="F69" s="14"/>
    </row>
    <row r="70" spans="1:10" ht="10.95" customHeight="1" x14ac:dyDescent="0.3">
      <c r="A70" s="375" t="s">
        <v>345</v>
      </c>
      <c r="B70" s="373"/>
      <c r="C70" s="231"/>
      <c r="D70" s="231"/>
      <c r="E70" s="231"/>
      <c r="F70" s="14"/>
    </row>
    <row r="71" spans="1:10" ht="10.95" customHeight="1" x14ac:dyDescent="0.3">
      <c r="A71" s="377" t="s">
        <v>371</v>
      </c>
      <c r="B71" s="374"/>
    </row>
    <row r="72" spans="1:10" ht="12.75" customHeight="1" x14ac:dyDescent="0.3">
      <c r="A72" s="42"/>
      <c r="B72" s="43"/>
      <c r="C72" s="331"/>
      <c r="D72" s="331"/>
      <c r="E72" s="331"/>
      <c r="F72" s="331"/>
      <c r="G72" s="331"/>
    </row>
    <row r="73" spans="1:10" ht="9.75" customHeight="1" x14ac:dyDescent="0.3">
      <c r="C73" s="37"/>
      <c r="D73" s="37"/>
      <c r="E73" s="37"/>
      <c r="F73" s="37"/>
      <c r="G73" s="37"/>
    </row>
    <row r="74" spans="1:10" ht="9.75" customHeight="1" x14ac:dyDescent="0.3">
      <c r="C74" s="37"/>
      <c r="D74" s="37"/>
      <c r="E74" s="37"/>
      <c r="F74" s="37"/>
      <c r="G74" s="37"/>
    </row>
    <row r="75" spans="1:10" ht="9.75" customHeight="1" x14ac:dyDescent="0.3">
      <c r="C75" s="39"/>
      <c r="D75" s="39"/>
      <c r="E75" s="39"/>
      <c r="F75" s="39"/>
      <c r="G75" s="39"/>
    </row>
  </sheetData>
  <customSheetViews>
    <customSheetView guid="{50CD2C38-3007-4E8A-A659-454AE61D9CFB}" showPageBreaks="1" showGridLines="0" fitToPage="1" printArea="1">
      <selection activeCell="I6" sqref="I6"/>
      <pageMargins left="0.45" right="0.45" top="0.5" bottom="0.5" header="0.3" footer="0.3"/>
      <pageSetup scale="97" orientation="portrait" r:id="rId1"/>
    </customSheetView>
    <customSheetView guid="{867B24F6-BAD6-43BC-BCC2-19DE56B84B44}" showPageBreaks="1" showGridLines="0" fitToPage="1" printArea="1">
      <selection activeCell="I6" sqref="I6"/>
      <pageMargins left="0.45" right="0.45" top="0.5" bottom="0.5" header="0.3" footer="0.3"/>
      <pageSetup scale="97" orientation="portrait" r:id="rId2"/>
    </customSheetView>
    <customSheetView guid="{4469A93A-A998-4B0C-91A8-B1FA6F5D307B}">
      <selection activeCell="D29" sqref="D29"/>
      <pageMargins left="0.7" right="0.7" top="0.75" bottom="0.75" header="0.3" footer="0.3"/>
      <pageSetup orientation="portrait" verticalDpi="0" r:id="rId3"/>
    </customSheetView>
    <customSheetView guid="{94073BD0-C5DE-4F68-B048-13CD46AAA0AA}" showGridLines="0" fitToPage="1">
      <selection sqref="A1:G1"/>
      <pageMargins left="0.45" right="0.45" top="0.5" bottom="0.5" header="0.3" footer="0.3"/>
      <pageSetup scale="99" orientation="portrait" r:id="rId4"/>
    </customSheetView>
    <customSheetView guid="{873DCBBA-D251-4338-AD66-8DDC08D54616}" showGridLines="0" fitToPage="1">
      <selection activeCell="J42" sqref="J42"/>
      <pageMargins left="0.45" right="0.45" top="0.5" bottom="0.5" header="0.3" footer="0.3"/>
      <pageSetup scale="99" orientation="portrait" r:id="rId5"/>
    </customSheetView>
    <customSheetView guid="{572EB0DD-300A-47BD-BE7D-63D572A749B1}" showPageBreaks="1" showGridLines="0" fitToPage="1" printArea="1" topLeftCell="A16">
      <selection activeCell="J42" sqref="J42"/>
      <pageMargins left="0.45" right="0.45" top="0.5" bottom="0.5" header="0.3" footer="0.3"/>
      <pageSetup scale="99" orientation="portrait" r:id="rId6"/>
    </customSheetView>
    <customSheetView guid="{9EC70E18-8C3A-46F5-BE67-33C10C055D84}" showPageBreaks="1" showGridLines="0" fitToPage="1" printArea="1">
      <selection activeCell="I49" sqref="I49"/>
      <pageMargins left="0.45" right="0.45" top="0.5" bottom="0.5" header="0.3" footer="0.3"/>
      <pageSetup scale="99" orientation="portrait" r:id="rId7"/>
    </customSheetView>
    <customSheetView guid="{975B6181-14C0-4E79-A572-D3DB5DEF4DCB}" showPageBreaks="1" showGridLines="0" fitToPage="1" printArea="1">
      <selection activeCell="I6" sqref="I6"/>
      <pageMargins left="0.45" right="0.45" top="0.5" bottom="0.5" header="0.3" footer="0.3"/>
      <pageSetup scale="49" orientation="portrait" r:id="rId8"/>
    </customSheetView>
  </customSheetViews>
  <mergeCells count="6">
    <mergeCell ref="A66:G66"/>
    <mergeCell ref="A1:G1"/>
    <mergeCell ref="B2:B3"/>
    <mergeCell ref="C3:G3"/>
    <mergeCell ref="A29:B29"/>
    <mergeCell ref="A65:B65"/>
  </mergeCells>
  <pageMargins left="0.45" right="0.45" top="0.5" bottom="0.5" header="0.3" footer="0.3"/>
  <pageSetup scale="96" orientation="portrait" r:id="rId9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Y92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ColWidth="13.44140625" defaultRowHeight="21.75" customHeight="1" x14ac:dyDescent="0.3"/>
  <cols>
    <col min="1" max="1" width="30.33203125" style="118" customWidth="1"/>
    <col min="2" max="2" width="7.5546875" style="185" customWidth="1"/>
    <col min="3" max="3" width="10.6640625" style="197" bestFit="1" customWidth="1"/>
    <col min="4" max="4" width="10.33203125" style="51" customWidth="1"/>
    <col min="5" max="5" width="11.44140625" style="51" customWidth="1"/>
    <col min="6" max="6" width="10" style="197" customWidth="1"/>
    <col min="7" max="8" width="7.6640625" style="56" customWidth="1"/>
    <col min="9" max="9" width="0.6640625" style="51" customWidth="1"/>
    <col min="10" max="10" width="11.33203125" style="14" customWidth="1"/>
    <col min="11" max="11" width="8.6640625" style="14" customWidth="1"/>
    <col min="12" max="12" width="11" style="14" customWidth="1"/>
    <col min="13" max="13" width="8.33203125" style="14" customWidth="1"/>
    <col min="14" max="14" width="8.44140625" style="14" customWidth="1"/>
    <col min="15" max="15" width="9.109375" style="14" customWidth="1"/>
    <col min="16" max="16" width="7.88671875" style="14" customWidth="1"/>
    <col min="17" max="17" width="11.88671875" style="14" customWidth="1"/>
    <col min="18" max="18" width="12.109375" style="14" customWidth="1"/>
    <col min="19" max="19" width="16.33203125" style="14" customWidth="1"/>
    <col min="20" max="20" width="8.5546875" style="14" bestFit="1" customWidth="1"/>
    <col min="21" max="21" width="7.88671875" style="189" bestFit="1" customWidth="1"/>
    <col min="22" max="22" width="8.109375" style="189" bestFit="1" customWidth="1"/>
    <col min="23" max="23" width="7.88671875" style="189" bestFit="1" customWidth="1"/>
    <col min="24" max="24" width="8.109375" style="189" bestFit="1" customWidth="1"/>
    <col min="25" max="25" width="9.44140625" style="189" bestFit="1" customWidth="1"/>
    <col min="26" max="16384" width="13.44140625" style="51"/>
  </cols>
  <sheetData>
    <row r="1" spans="1:25" s="41" customFormat="1" ht="16.5" customHeight="1" x14ac:dyDescent="0.3">
      <c r="A1" s="386" t="s">
        <v>362</v>
      </c>
      <c r="B1" s="386"/>
      <c r="C1" s="386"/>
      <c r="D1" s="386"/>
      <c r="E1" s="386"/>
      <c r="F1" s="386"/>
      <c r="G1" s="386"/>
      <c r="H1" s="386"/>
      <c r="I1" s="15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89"/>
      <c r="V1" s="189"/>
      <c r="W1" s="189"/>
      <c r="X1" s="189"/>
      <c r="Y1" s="189"/>
    </row>
    <row r="2" spans="1:25" ht="35.25" customHeight="1" x14ac:dyDescent="0.3">
      <c r="A2" s="416" t="s">
        <v>19</v>
      </c>
      <c r="B2" s="153" t="s">
        <v>224</v>
      </c>
      <c r="C2" s="153" t="s">
        <v>306</v>
      </c>
      <c r="D2" s="153" t="s">
        <v>83</v>
      </c>
      <c r="E2" s="153" t="s">
        <v>279</v>
      </c>
      <c r="F2" s="153" t="s">
        <v>222</v>
      </c>
      <c r="G2" s="390" t="s">
        <v>223</v>
      </c>
      <c r="H2" s="390"/>
      <c r="I2" s="154"/>
      <c r="J2" s="27"/>
      <c r="M2" s="214"/>
      <c r="N2" s="214"/>
      <c r="O2" s="214"/>
      <c r="P2" s="214"/>
      <c r="Q2" s="214"/>
      <c r="R2" s="214"/>
      <c r="S2" s="214"/>
      <c r="T2" s="198"/>
      <c r="U2" s="198"/>
      <c r="V2" s="198"/>
      <c r="W2" s="198"/>
      <c r="X2" s="198"/>
      <c r="Y2" s="198"/>
    </row>
    <row r="3" spans="1:25" ht="12.75" customHeight="1" x14ac:dyDescent="0.3">
      <c r="A3" s="416"/>
      <c r="B3" s="417" t="s">
        <v>84</v>
      </c>
      <c r="C3" s="417" t="s">
        <v>85</v>
      </c>
      <c r="D3" s="417" t="s">
        <v>78</v>
      </c>
      <c r="E3" s="417" t="s">
        <v>86</v>
      </c>
      <c r="F3" s="419">
        <v>1000</v>
      </c>
      <c r="G3" s="232">
        <v>2019</v>
      </c>
      <c r="H3" s="232">
        <v>2020</v>
      </c>
      <c r="I3" s="154"/>
      <c r="J3" s="187"/>
      <c r="K3" s="187"/>
      <c r="L3" s="187"/>
    </row>
    <row r="4" spans="1:25" ht="10.5" customHeight="1" x14ac:dyDescent="0.2">
      <c r="A4" s="389"/>
      <c r="B4" s="418"/>
      <c r="C4" s="418"/>
      <c r="D4" s="418"/>
      <c r="E4" s="418"/>
      <c r="F4" s="420"/>
      <c r="G4" s="421" t="s">
        <v>84</v>
      </c>
      <c r="H4" s="421"/>
      <c r="I4" s="50"/>
      <c r="J4" s="202"/>
      <c r="K4" s="202"/>
      <c r="L4" s="187"/>
      <c r="Y4" s="201"/>
    </row>
    <row r="5" spans="1:25" ht="17.100000000000001" customHeight="1" x14ac:dyDescent="0.2">
      <c r="A5" s="121" t="s">
        <v>205</v>
      </c>
      <c r="B5" s="120"/>
      <c r="C5" s="120"/>
      <c r="D5" s="120"/>
      <c r="E5" s="120"/>
      <c r="F5" s="120"/>
      <c r="G5" s="17"/>
      <c r="H5" s="17"/>
      <c r="I5" s="53"/>
      <c r="J5" s="202"/>
      <c r="K5" s="202"/>
      <c r="L5" s="187"/>
      <c r="M5" s="187"/>
      <c r="N5" s="187"/>
      <c r="O5" s="187"/>
      <c r="P5" s="187"/>
      <c r="Q5" s="187"/>
      <c r="R5" s="187"/>
      <c r="S5" s="187"/>
    </row>
    <row r="6" spans="1:25" ht="17.100000000000001" customHeight="1" x14ac:dyDescent="0.2">
      <c r="A6" s="119" t="s">
        <v>142</v>
      </c>
      <c r="B6" s="224">
        <v>1</v>
      </c>
      <c r="C6" s="193">
        <v>100</v>
      </c>
      <c r="D6" s="341">
        <v>5.8</v>
      </c>
      <c r="E6" s="341">
        <v>40.6</v>
      </c>
      <c r="F6" s="344">
        <v>62608</v>
      </c>
      <c r="G6" s="309">
        <v>48</v>
      </c>
      <c r="H6" s="309">
        <v>49</v>
      </c>
      <c r="I6" s="141"/>
      <c r="J6" s="361"/>
      <c r="K6" s="202"/>
      <c r="L6" s="187"/>
      <c r="M6" s="187"/>
      <c r="N6" s="187"/>
      <c r="O6" s="187"/>
      <c r="P6" s="203"/>
      <c r="Q6" s="203"/>
      <c r="R6" s="203"/>
      <c r="S6" s="203"/>
      <c r="U6" s="107"/>
      <c r="V6" s="107"/>
      <c r="W6" s="107"/>
      <c r="X6" s="107"/>
      <c r="Y6" s="107"/>
    </row>
    <row r="7" spans="1:25" ht="17.100000000000001" customHeight="1" x14ac:dyDescent="0.2">
      <c r="A7" s="119" t="s">
        <v>5</v>
      </c>
      <c r="B7" s="224">
        <v>2</v>
      </c>
      <c r="C7" s="193">
        <v>27.4</v>
      </c>
      <c r="D7" s="341">
        <v>4</v>
      </c>
      <c r="E7" s="341">
        <v>6.6</v>
      </c>
      <c r="F7" s="344">
        <v>23364</v>
      </c>
      <c r="G7" s="309">
        <v>60</v>
      </c>
      <c r="H7" s="309">
        <v>61</v>
      </c>
      <c r="I7" s="141"/>
      <c r="J7" s="361"/>
      <c r="K7" s="188"/>
      <c r="L7" s="187"/>
      <c r="M7" s="187"/>
      <c r="N7" s="187"/>
      <c r="O7" s="187"/>
      <c r="P7" s="203"/>
      <c r="Q7" s="203"/>
      <c r="R7" s="203"/>
      <c r="S7" s="203"/>
      <c r="U7" s="107"/>
      <c r="V7" s="107"/>
      <c r="W7" s="107"/>
      <c r="X7" s="107"/>
      <c r="Y7" s="107"/>
    </row>
    <row r="8" spans="1:25" ht="17.100000000000001" customHeight="1" x14ac:dyDescent="0.2">
      <c r="A8" s="119" t="s">
        <v>284</v>
      </c>
      <c r="B8" s="224">
        <v>7</v>
      </c>
      <c r="C8" s="193">
        <v>7.6</v>
      </c>
      <c r="D8" s="341">
        <v>5.9</v>
      </c>
      <c r="E8" s="341">
        <v>30.975000000000001</v>
      </c>
      <c r="F8" s="344">
        <v>20730</v>
      </c>
      <c r="G8" s="309">
        <v>65</v>
      </c>
      <c r="H8" s="309">
        <v>63</v>
      </c>
      <c r="I8" s="141"/>
      <c r="J8" s="361"/>
      <c r="K8" s="202"/>
      <c r="L8" s="187"/>
      <c r="M8" s="187"/>
      <c r="N8" s="187"/>
      <c r="O8" s="187"/>
      <c r="P8" s="204"/>
      <c r="Q8" s="203"/>
      <c r="R8" s="204"/>
      <c r="S8" s="203"/>
      <c r="U8" s="107"/>
      <c r="V8" s="107"/>
      <c r="W8" s="107"/>
      <c r="X8" s="107"/>
      <c r="Y8" s="107"/>
    </row>
    <row r="9" spans="1:25" ht="17.100000000000001" customHeight="1" x14ac:dyDescent="0.2">
      <c r="A9" s="119" t="s">
        <v>6</v>
      </c>
      <c r="B9" s="224">
        <v>1</v>
      </c>
      <c r="C9" s="193">
        <v>89.4</v>
      </c>
      <c r="D9" s="341">
        <v>89.5</v>
      </c>
      <c r="E9" s="341">
        <v>716</v>
      </c>
      <c r="F9" s="344">
        <v>782122</v>
      </c>
      <c r="G9" s="309">
        <v>15</v>
      </c>
      <c r="H9" s="309">
        <v>15</v>
      </c>
      <c r="I9" s="141"/>
      <c r="J9" s="361"/>
      <c r="K9" s="202"/>
      <c r="L9" s="187"/>
      <c r="M9" s="187"/>
      <c r="N9" s="187"/>
      <c r="O9" s="187"/>
      <c r="P9" s="203"/>
      <c r="Q9" s="203"/>
      <c r="R9" s="203"/>
      <c r="S9" s="203"/>
      <c r="U9" s="107"/>
      <c r="V9" s="107"/>
      <c r="W9" s="107"/>
      <c r="X9" s="107"/>
      <c r="Y9" s="107"/>
    </row>
    <row r="10" spans="1:25" ht="17.100000000000001" customHeight="1" x14ac:dyDescent="0.2">
      <c r="A10" s="119" t="s">
        <v>283</v>
      </c>
      <c r="B10" s="224">
        <v>1</v>
      </c>
      <c r="C10" s="193">
        <v>34.799999999999997</v>
      </c>
      <c r="D10" s="341">
        <v>14.3</v>
      </c>
      <c r="E10" s="341">
        <v>293.14999999999998</v>
      </c>
      <c r="F10" s="344">
        <v>138544</v>
      </c>
      <c r="G10" s="309">
        <v>28</v>
      </c>
      <c r="H10" s="309">
        <v>41</v>
      </c>
      <c r="I10" s="141"/>
      <c r="J10" s="361"/>
      <c r="M10" s="187"/>
      <c r="N10" s="187"/>
      <c r="O10" s="187"/>
      <c r="P10" s="204"/>
      <c r="Q10" s="203"/>
      <c r="R10" s="204"/>
      <c r="S10" s="203"/>
      <c r="U10" s="107"/>
      <c r="V10" s="107"/>
      <c r="W10" s="107"/>
      <c r="X10" s="107"/>
      <c r="Y10" s="107"/>
    </row>
    <row r="11" spans="1:25" ht="17.100000000000001" customHeight="1" x14ac:dyDescent="0.2">
      <c r="A11" s="119" t="s">
        <v>217</v>
      </c>
      <c r="B11" s="224">
        <v>1</v>
      </c>
      <c r="C11" s="193">
        <v>91.8</v>
      </c>
      <c r="D11" s="341">
        <v>60.3</v>
      </c>
      <c r="E11" s="341">
        <v>1236.1500000000001</v>
      </c>
      <c r="F11" s="344">
        <v>657417</v>
      </c>
      <c r="G11" s="309">
        <v>16</v>
      </c>
      <c r="H11" s="309">
        <v>18</v>
      </c>
      <c r="I11" s="141"/>
      <c r="J11" s="361"/>
      <c r="M11" s="187"/>
      <c r="N11" s="187"/>
      <c r="O11" s="187"/>
      <c r="P11" s="204"/>
      <c r="Q11" s="203"/>
      <c r="R11" s="204"/>
      <c r="S11" s="203"/>
      <c r="U11" s="107"/>
      <c r="V11" s="107"/>
      <c r="W11" s="107"/>
      <c r="X11" s="107"/>
      <c r="Y11" s="107"/>
    </row>
    <row r="12" spans="1:25" ht="17.100000000000001" customHeight="1" x14ac:dyDescent="0.2">
      <c r="A12" s="119" t="s">
        <v>9</v>
      </c>
      <c r="B12" s="224">
        <v>1</v>
      </c>
      <c r="C12" s="193">
        <v>77.099999999999994</v>
      </c>
      <c r="D12" s="341">
        <v>36.200000000000003</v>
      </c>
      <c r="E12" s="341">
        <v>389.15</v>
      </c>
      <c r="F12" s="344">
        <v>267182</v>
      </c>
      <c r="G12" s="309">
        <v>26</v>
      </c>
      <c r="H12" s="309">
        <v>29</v>
      </c>
      <c r="I12" s="145"/>
      <c r="J12" s="361"/>
      <c r="K12" s="202"/>
      <c r="L12" s="187"/>
      <c r="M12" s="187"/>
      <c r="N12" s="187"/>
      <c r="O12" s="187"/>
      <c r="P12" s="203"/>
      <c r="Q12" s="203"/>
      <c r="R12" s="203"/>
      <c r="S12" s="203"/>
      <c r="U12" s="107"/>
      <c r="V12" s="107"/>
      <c r="W12" s="107"/>
      <c r="X12" s="107"/>
      <c r="Y12" s="107"/>
    </row>
    <row r="13" spans="1:25" ht="17.100000000000001" customHeight="1" x14ac:dyDescent="0.2">
      <c r="A13" s="119" t="s">
        <v>10</v>
      </c>
      <c r="B13" s="224">
        <v>1</v>
      </c>
      <c r="C13" s="193">
        <v>100</v>
      </c>
      <c r="D13" s="341">
        <v>28.8</v>
      </c>
      <c r="E13" s="341">
        <v>806.4</v>
      </c>
      <c r="F13" s="344">
        <v>358579</v>
      </c>
      <c r="G13" s="309">
        <v>22</v>
      </c>
      <c r="H13" s="309">
        <v>25</v>
      </c>
      <c r="I13" s="141"/>
      <c r="J13" s="361"/>
      <c r="K13" s="188"/>
      <c r="L13" s="187"/>
      <c r="M13" s="187"/>
      <c r="N13" s="187"/>
      <c r="O13" s="187"/>
      <c r="P13" s="203"/>
      <c r="Q13" s="203"/>
      <c r="R13" s="203"/>
      <c r="S13" s="203"/>
      <c r="U13" s="107"/>
      <c r="V13" s="107"/>
      <c r="W13" s="107"/>
      <c r="X13" s="107"/>
      <c r="Y13" s="107"/>
    </row>
    <row r="14" spans="1:25" ht="17.100000000000001" customHeight="1" x14ac:dyDescent="0.2">
      <c r="A14" s="119" t="s">
        <v>87</v>
      </c>
      <c r="B14" s="224">
        <v>1</v>
      </c>
      <c r="C14" s="193">
        <v>26.2</v>
      </c>
      <c r="D14" s="341">
        <v>29.7</v>
      </c>
      <c r="E14" s="341">
        <v>267.3</v>
      </c>
      <c r="F14" s="344">
        <v>194738</v>
      </c>
      <c r="G14" s="309">
        <v>39</v>
      </c>
      <c r="H14" s="309">
        <v>37</v>
      </c>
      <c r="I14" s="141"/>
      <c r="J14" s="361"/>
      <c r="K14" s="202"/>
      <c r="L14" s="187"/>
      <c r="M14" s="187"/>
      <c r="N14" s="187"/>
      <c r="O14" s="187"/>
      <c r="P14" s="204"/>
      <c r="Q14" s="203"/>
      <c r="R14" s="204"/>
      <c r="S14" s="203"/>
      <c r="U14" s="107"/>
      <c r="V14" s="107"/>
      <c r="W14" s="107"/>
      <c r="X14" s="107"/>
      <c r="Y14" s="107"/>
    </row>
    <row r="15" spans="1:25" ht="17.100000000000001" customHeight="1" x14ac:dyDescent="0.2">
      <c r="A15" s="119" t="s">
        <v>285</v>
      </c>
      <c r="B15" s="224">
        <v>3</v>
      </c>
      <c r="C15" s="193">
        <v>9.6</v>
      </c>
      <c r="D15" s="341">
        <v>6.2</v>
      </c>
      <c r="E15" s="341">
        <v>46.5</v>
      </c>
      <c r="F15" s="344">
        <v>22104</v>
      </c>
      <c r="G15" s="309">
        <v>61</v>
      </c>
      <c r="H15" s="309">
        <v>62</v>
      </c>
      <c r="I15" s="141"/>
      <c r="J15" s="361"/>
      <c r="K15" s="202"/>
      <c r="L15" s="187"/>
      <c r="M15" s="187"/>
      <c r="N15" s="187"/>
      <c r="O15" s="187"/>
      <c r="P15" s="204"/>
      <c r="Q15" s="203"/>
      <c r="R15" s="204"/>
      <c r="S15" s="203"/>
      <c r="U15" s="107"/>
      <c r="V15" s="107"/>
      <c r="W15" s="107"/>
      <c r="X15" s="107"/>
      <c r="Y15" s="107"/>
    </row>
    <row r="16" spans="1:25" ht="17.100000000000001" customHeight="1" x14ac:dyDescent="0.2">
      <c r="A16" s="119" t="s">
        <v>151</v>
      </c>
      <c r="B16" s="224">
        <v>1</v>
      </c>
      <c r="C16" s="193">
        <v>100</v>
      </c>
      <c r="D16" s="341">
        <v>24.7</v>
      </c>
      <c r="E16" s="341">
        <v>172.9</v>
      </c>
      <c r="F16" s="344">
        <v>263993</v>
      </c>
      <c r="G16" s="309">
        <v>29</v>
      </c>
      <c r="H16" s="309">
        <v>30</v>
      </c>
      <c r="I16" s="141"/>
      <c r="J16" s="361"/>
      <c r="K16" s="202"/>
      <c r="L16" s="187"/>
      <c r="M16" s="187"/>
      <c r="N16" s="187"/>
      <c r="O16" s="187"/>
      <c r="P16" s="204"/>
      <c r="Q16" s="203"/>
      <c r="R16" s="204"/>
      <c r="S16" s="203"/>
      <c r="U16" s="107"/>
      <c r="V16" s="107"/>
      <c r="W16" s="107"/>
      <c r="X16" s="107"/>
      <c r="Y16" s="107"/>
    </row>
    <row r="17" spans="1:25" ht="17.100000000000001" customHeight="1" x14ac:dyDescent="0.2">
      <c r="A17" s="119" t="s">
        <v>24</v>
      </c>
      <c r="B17" s="224">
        <v>1</v>
      </c>
      <c r="C17" s="193">
        <v>75.8</v>
      </c>
      <c r="D17" s="341">
        <v>199.1</v>
      </c>
      <c r="E17" s="341">
        <v>3305.9749999999999</v>
      </c>
      <c r="F17" s="344">
        <v>2275284</v>
      </c>
      <c r="G17" s="309">
        <v>8</v>
      </c>
      <c r="H17" s="309">
        <v>7</v>
      </c>
      <c r="I17" s="141"/>
      <c r="J17" s="361"/>
      <c r="K17" s="202"/>
      <c r="L17" s="187"/>
      <c r="M17" s="187"/>
      <c r="N17" s="187"/>
      <c r="O17" s="187"/>
      <c r="P17" s="204"/>
      <c r="Q17" s="203"/>
      <c r="R17" s="204"/>
      <c r="S17" s="203"/>
      <c r="U17" s="107"/>
      <c r="V17" s="107"/>
      <c r="W17" s="107"/>
      <c r="X17" s="107"/>
      <c r="Y17" s="107"/>
    </row>
    <row r="18" spans="1:25" ht="17.100000000000001" customHeight="1" x14ac:dyDescent="0.2">
      <c r="A18" s="119" t="s">
        <v>13</v>
      </c>
      <c r="B18" s="224">
        <v>1</v>
      </c>
      <c r="C18" s="193">
        <v>44.603241896406857</v>
      </c>
      <c r="D18" s="341">
        <v>79.400000000000006</v>
      </c>
      <c r="E18" s="341">
        <v>1508.6</v>
      </c>
      <c r="F18" s="344">
        <v>930452</v>
      </c>
      <c r="G18" s="309" t="s">
        <v>232</v>
      </c>
      <c r="H18" s="309" t="s">
        <v>232</v>
      </c>
      <c r="I18" s="141"/>
      <c r="J18" s="361"/>
      <c r="K18" s="188"/>
      <c r="L18" s="187"/>
      <c r="M18" s="187"/>
      <c r="N18" s="187"/>
      <c r="O18" s="187"/>
      <c r="P18" s="204"/>
      <c r="Q18" s="203"/>
      <c r="R18" s="204"/>
      <c r="S18" s="203"/>
      <c r="U18" s="107"/>
      <c r="V18" s="107"/>
      <c r="W18" s="107"/>
      <c r="X18" s="107"/>
      <c r="Y18" s="107"/>
    </row>
    <row r="19" spans="1:25" ht="17.100000000000001" customHeight="1" x14ac:dyDescent="0.2">
      <c r="A19" s="119" t="s">
        <v>15</v>
      </c>
      <c r="B19" s="224">
        <v>1</v>
      </c>
      <c r="C19" s="193">
        <v>64.37539205195381</v>
      </c>
      <c r="D19" s="341">
        <v>51.9</v>
      </c>
      <c r="E19" s="341">
        <v>661.72500000000002</v>
      </c>
      <c r="F19" s="344">
        <v>649814</v>
      </c>
      <c r="G19" s="309" t="s">
        <v>232</v>
      </c>
      <c r="H19" s="309" t="s">
        <v>232</v>
      </c>
      <c r="I19" s="141"/>
      <c r="J19" s="361"/>
      <c r="K19" s="202"/>
      <c r="L19" s="187"/>
      <c r="M19" s="187"/>
      <c r="N19" s="187"/>
      <c r="O19" s="187"/>
      <c r="P19" s="204"/>
      <c r="Q19" s="203"/>
      <c r="R19" s="204"/>
      <c r="S19" s="203"/>
      <c r="U19" s="107"/>
      <c r="V19" s="107"/>
      <c r="W19" s="107"/>
      <c r="X19" s="107"/>
      <c r="Y19" s="107"/>
    </row>
    <row r="20" spans="1:25" ht="17.100000000000001" customHeight="1" x14ac:dyDescent="0.2">
      <c r="A20" s="119" t="s">
        <v>16</v>
      </c>
      <c r="B20" s="224">
        <v>1</v>
      </c>
      <c r="C20" s="193">
        <v>60.333368906004139</v>
      </c>
      <c r="D20" s="341">
        <v>67.8</v>
      </c>
      <c r="E20" s="341">
        <v>1135.6500000000001</v>
      </c>
      <c r="F20" s="344">
        <v>695018</v>
      </c>
      <c r="G20" s="309" t="s">
        <v>232</v>
      </c>
      <c r="H20" s="309" t="s">
        <v>232</v>
      </c>
      <c r="I20" s="141"/>
      <c r="J20" s="361"/>
      <c r="K20" s="187"/>
      <c r="L20" s="187"/>
      <c r="M20" s="187"/>
      <c r="N20" s="187"/>
      <c r="O20" s="187"/>
      <c r="P20" s="204"/>
      <c r="Q20" s="203"/>
      <c r="R20" s="204"/>
      <c r="S20" s="203"/>
      <c r="U20" s="107"/>
      <c r="V20" s="107"/>
      <c r="W20" s="107"/>
      <c r="X20" s="107"/>
      <c r="Y20" s="107"/>
    </row>
    <row r="21" spans="1:25" ht="17.100000000000001" customHeight="1" x14ac:dyDescent="0.2">
      <c r="A21" s="275" t="s">
        <v>18</v>
      </c>
      <c r="B21" s="224">
        <v>1</v>
      </c>
      <c r="C21" s="193">
        <v>62.3</v>
      </c>
      <c r="D21" s="341">
        <v>21.9</v>
      </c>
      <c r="E21" s="341">
        <v>361.35</v>
      </c>
      <c r="F21" s="344">
        <v>184289</v>
      </c>
      <c r="G21" s="309">
        <v>42</v>
      </c>
      <c r="H21" s="309">
        <v>39</v>
      </c>
      <c r="I21" s="141"/>
      <c r="J21" s="361"/>
      <c r="K21" s="202"/>
      <c r="L21" s="187"/>
      <c r="M21" s="187"/>
      <c r="N21" s="187"/>
      <c r="O21" s="187"/>
      <c r="P21" s="204"/>
      <c r="Q21" s="203"/>
      <c r="R21" s="204"/>
      <c r="S21" s="203"/>
      <c r="U21" s="107"/>
      <c r="V21" s="107"/>
      <c r="W21" s="107"/>
      <c r="X21" s="107"/>
      <c r="Y21" s="107"/>
    </row>
    <row r="22" spans="1:25" ht="17.100000000000001" customHeight="1" x14ac:dyDescent="0.2">
      <c r="A22" s="119" t="s">
        <v>3</v>
      </c>
      <c r="B22" s="224">
        <v>1</v>
      </c>
      <c r="C22" s="193">
        <v>100</v>
      </c>
      <c r="D22" s="341">
        <v>7.6</v>
      </c>
      <c r="E22" s="341">
        <v>117.8</v>
      </c>
      <c r="F22" s="344">
        <v>49240</v>
      </c>
      <c r="G22" s="309">
        <v>55</v>
      </c>
      <c r="H22" s="309">
        <v>54</v>
      </c>
      <c r="I22" s="141"/>
      <c r="J22" s="361"/>
      <c r="K22" s="202"/>
      <c r="L22" s="187"/>
      <c r="M22" s="187"/>
      <c r="N22" s="187"/>
      <c r="O22" s="187"/>
      <c r="P22" s="204"/>
      <c r="Q22" s="203"/>
      <c r="R22" s="204"/>
      <c r="S22" s="203"/>
      <c r="U22" s="107"/>
      <c r="V22" s="107"/>
      <c r="W22" s="107"/>
      <c r="X22" s="107"/>
      <c r="Y22" s="107"/>
    </row>
    <row r="23" spans="1:25" ht="17.100000000000001" customHeight="1" x14ac:dyDescent="0.2">
      <c r="A23" s="119" t="s">
        <v>47</v>
      </c>
      <c r="B23" s="224">
        <v>4</v>
      </c>
      <c r="C23" s="193">
        <v>9.1</v>
      </c>
      <c r="D23" s="341">
        <v>9.5</v>
      </c>
      <c r="E23" s="341">
        <v>247</v>
      </c>
      <c r="F23" s="344">
        <v>52261</v>
      </c>
      <c r="G23" s="309">
        <v>45</v>
      </c>
      <c r="H23" s="309">
        <v>53</v>
      </c>
      <c r="I23" s="141"/>
      <c r="J23" s="361"/>
      <c r="K23" s="202"/>
      <c r="L23" s="187"/>
      <c r="M23" s="187"/>
      <c r="N23" s="187"/>
      <c r="O23" s="187"/>
      <c r="P23" s="204"/>
      <c r="Q23" s="203"/>
      <c r="R23" s="204"/>
      <c r="S23" s="203"/>
      <c r="U23" s="107"/>
      <c r="V23" s="107"/>
      <c r="W23" s="107"/>
      <c r="X23" s="107"/>
      <c r="Y23" s="107"/>
    </row>
    <row r="24" spans="1:25" ht="17.100000000000001" customHeight="1" x14ac:dyDescent="0.2">
      <c r="A24" s="184" t="s">
        <v>305</v>
      </c>
      <c r="B24" s="224">
        <v>2</v>
      </c>
      <c r="C24" s="193">
        <v>22.557809748175934</v>
      </c>
      <c r="D24" s="341" t="s">
        <v>232</v>
      </c>
      <c r="E24" s="341" t="s">
        <v>232</v>
      </c>
      <c r="F24" s="344">
        <v>221142</v>
      </c>
      <c r="G24" s="309">
        <v>35</v>
      </c>
      <c r="H24" s="309">
        <v>33</v>
      </c>
      <c r="I24" s="253"/>
      <c r="J24" s="361"/>
      <c r="K24" s="187"/>
      <c r="L24" s="187"/>
      <c r="M24" s="187"/>
      <c r="N24" s="187"/>
      <c r="O24" s="187"/>
      <c r="P24" s="204"/>
      <c r="Q24" s="203"/>
      <c r="R24" s="204"/>
      <c r="S24" s="203"/>
      <c r="Y24" s="107"/>
    </row>
    <row r="25" spans="1:25" ht="17.100000000000001" customHeight="1" x14ac:dyDescent="0.2">
      <c r="A25" s="275" t="s">
        <v>88</v>
      </c>
      <c r="B25" s="308">
        <v>1</v>
      </c>
      <c r="C25" s="277">
        <v>24.9</v>
      </c>
      <c r="D25" s="134">
        <v>42.8</v>
      </c>
      <c r="E25" s="341">
        <v>952.3</v>
      </c>
      <c r="F25" s="133">
        <v>218377</v>
      </c>
      <c r="G25" s="309">
        <v>31</v>
      </c>
      <c r="H25" s="309">
        <v>34</v>
      </c>
      <c r="I25" s="253"/>
      <c r="J25" s="361"/>
      <c r="K25" s="202"/>
      <c r="L25" s="187"/>
      <c r="M25" s="187"/>
      <c r="N25" s="187"/>
      <c r="O25" s="187"/>
      <c r="P25" s="204"/>
      <c r="Q25" s="203"/>
      <c r="R25" s="204"/>
      <c r="S25" s="203"/>
      <c r="U25" s="107"/>
      <c r="V25" s="107"/>
      <c r="W25" s="107"/>
      <c r="X25" s="107"/>
      <c r="Y25" s="107"/>
    </row>
    <row r="26" spans="1:25" ht="17.100000000000001" customHeight="1" x14ac:dyDescent="0.2">
      <c r="A26" s="119" t="s">
        <v>89</v>
      </c>
      <c r="B26" s="224">
        <v>1</v>
      </c>
      <c r="C26" s="193">
        <v>33.5</v>
      </c>
      <c r="D26" s="341">
        <f>13.5+3</f>
        <v>16.5</v>
      </c>
      <c r="E26" s="341">
        <v>341.25</v>
      </c>
      <c r="F26" s="344">
        <v>194121</v>
      </c>
      <c r="G26" s="309">
        <v>34</v>
      </c>
      <c r="H26" s="309">
        <v>38</v>
      </c>
      <c r="I26" s="141"/>
      <c r="J26" s="361"/>
      <c r="K26" s="202"/>
      <c r="L26" s="187"/>
      <c r="M26" s="187"/>
      <c r="N26" s="187"/>
      <c r="O26" s="187"/>
      <c r="P26" s="204"/>
      <c r="Q26" s="203"/>
      <c r="R26" s="204"/>
      <c r="S26" s="203"/>
      <c r="U26" s="107"/>
      <c r="V26" s="107"/>
      <c r="W26" s="107"/>
      <c r="X26" s="107"/>
      <c r="Y26" s="107"/>
    </row>
    <row r="27" spans="1:25" ht="17.100000000000001" customHeight="1" x14ac:dyDescent="0.2">
      <c r="A27" s="119" t="s">
        <v>12</v>
      </c>
      <c r="B27" s="224">
        <v>2</v>
      </c>
      <c r="C27" s="193">
        <v>32.528780977656638</v>
      </c>
      <c r="D27" s="341">
        <v>13.5</v>
      </c>
      <c r="E27" s="341">
        <v>290.25</v>
      </c>
      <c r="F27" s="344">
        <v>145492</v>
      </c>
      <c r="G27" s="309" t="s">
        <v>232</v>
      </c>
      <c r="H27" s="309" t="s">
        <v>232</v>
      </c>
      <c r="I27" s="253"/>
      <c r="J27" s="361"/>
      <c r="K27" s="202"/>
      <c r="L27" s="187"/>
      <c r="M27" s="187"/>
      <c r="N27" s="187"/>
      <c r="O27" s="187"/>
      <c r="P27" s="204"/>
      <c r="Q27" s="203"/>
      <c r="R27" s="204"/>
      <c r="S27" s="203"/>
      <c r="U27" s="107"/>
      <c r="V27" s="107"/>
      <c r="W27" s="107"/>
      <c r="X27" s="107"/>
      <c r="Y27" s="107"/>
    </row>
    <row r="28" spans="1:25" ht="17.100000000000001" customHeight="1" x14ac:dyDescent="0.3">
      <c r="A28" s="119" t="s">
        <v>234</v>
      </c>
      <c r="B28" s="224">
        <v>2</v>
      </c>
      <c r="C28" s="193">
        <v>21.508059832681955</v>
      </c>
      <c r="D28" s="341">
        <v>3</v>
      </c>
      <c r="E28" s="341">
        <v>51</v>
      </c>
      <c r="F28" s="344">
        <v>48629</v>
      </c>
      <c r="G28" s="309" t="s">
        <v>232</v>
      </c>
      <c r="H28" s="309" t="s">
        <v>232</v>
      </c>
      <c r="I28" s="253"/>
      <c r="J28" s="361"/>
      <c r="K28" s="187"/>
      <c r="L28" s="187"/>
      <c r="M28" s="187"/>
      <c r="N28" s="187"/>
      <c r="O28" s="187"/>
      <c r="P28" s="204"/>
      <c r="Q28" s="203"/>
      <c r="R28" s="204"/>
      <c r="S28" s="203"/>
      <c r="U28" s="191"/>
      <c r="V28" s="191"/>
      <c r="W28" s="191"/>
      <c r="X28" s="191"/>
      <c r="Y28" s="191"/>
    </row>
    <row r="29" spans="1:25" ht="17.100000000000001" customHeight="1" x14ac:dyDescent="0.2">
      <c r="A29" s="119" t="s">
        <v>231</v>
      </c>
      <c r="B29" s="224">
        <v>4</v>
      </c>
      <c r="C29" s="193">
        <v>10.7</v>
      </c>
      <c r="D29" s="341">
        <v>3.9</v>
      </c>
      <c r="E29" s="341">
        <v>51.3</v>
      </c>
      <c r="F29" s="344">
        <v>20705</v>
      </c>
      <c r="G29" s="309">
        <v>64</v>
      </c>
      <c r="H29" s="309">
        <v>64</v>
      </c>
      <c r="I29" s="141"/>
      <c r="J29" s="361"/>
      <c r="K29" s="202"/>
      <c r="L29" s="187"/>
      <c r="M29" s="187"/>
      <c r="N29" s="187"/>
      <c r="O29" s="187"/>
      <c r="P29" s="204"/>
      <c r="Q29" s="203"/>
      <c r="R29" s="204"/>
      <c r="S29" s="203"/>
      <c r="U29" s="107"/>
      <c r="V29" s="107"/>
      <c r="W29" s="107"/>
      <c r="X29" s="107"/>
      <c r="Y29" s="107"/>
    </row>
    <row r="30" spans="1:25" ht="17.100000000000001" customHeight="1" x14ac:dyDescent="0.2">
      <c r="A30" s="275" t="s">
        <v>282</v>
      </c>
      <c r="B30" s="224">
        <v>1</v>
      </c>
      <c r="C30" s="193">
        <v>69.099999999999994</v>
      </c>
      <c r="D30" s="341">
        <v>42.1</v>
      </c>
      <c r="E30" s="341">
        <v>252.6</v>
      </c>
      <c r="F30" s="344">
        <v>303669</v>
      </c>
      <c r="G30" s="309">
        <v>21</v>
      </c>
      <c r="H30" s="309">
        <v>27</v>
      </c>
      <c r="I30" s="141"/>
      <c r="J30" s="361"/>
      <c r="K30" s="202"/>
      <c r="L30" s="187"/>
      <c r="M30" s="187"/>
      <c r="N30" s="187"/>
      <c r="O30" s="187"/>
      <c r="P30" s="204"/>
      <c r="Q30" s="203"/>
      <c r="R30" s="204"/>
      <c r="S30" s="203"/>
      <c r="U30" s="107"/>
      <c r="V30" s="107"/>
      <c r="W30" s="107"/>
      <c r="X30" s="107"/>
      <c r="Y30" s="107"/>
    </row>
    <row r="31" spans="1:25" ht="17.100000000000001" customHeight="1" x14ac:dyDescent="0.2">
      <c r="A31" s="275" t="s">
        <v>49</v>
      </c>
      <c r="B31" s="224">
        <v>2</v>
      </c>
      <c r="C31" s="193">
        <v>22</v>
      </c>
      <c r="D31" s="341">
        <v>7</v>
      </c>
      <c r="E31" s="341">
        <v>66.5</v>
      </c>
      <c r="F31" s="344">
        <v>47926</v>
      </c>
      <c r="G31" s="309">
        <v>51</v>
      </c>
      <c r="H31" s="309">
        <v>55</v>
      </c>
      <c r="I31" s="141"/>
      <c r="J31" s="361"/>
      <c r="K31" s="202"/>
      <c r="L31" s="187"/>
      <c r="M31" s="187"/>
      <c r="N31" s="187"/>
      <c r="O31" s="187"/>
      <c r="P31" s="204"/>
      <c r="Q31" s="203"/>
      <c r="R31" s="204"/>
      <c r="S31" s="203"/>
      <c r="U31" s="107"/>
      <c r="V31" s="107"/>
      <c r="W31" s="107"/>
      <c r="X31" s="107"/>
      <c r="Y31" s="107"/>
    </row>
    <row r="32" spans="1:25" ht="17.100000000000001" customHeight="1" x14ac:dyDescent="0.2">
      <c r="A32" s="184" t="s">
        <v>51</v>
      </c>
      <c r="B32" s="224">
        <v>2</v>
      </c>
      <c r="C32" s="193">
        <v>39.621806985187277</v>
      </c>
      <c r="D32" s="341">
        <f>+D34-D33</f>
        <v>20.900000000000006</v>
      </c>
      <c r="E32" s="341">
        <f>(6551000/20)/1000</f>
        <v>327.55</v>
      </c>
      <c r="F32" s="344">
        <v>258109</v>
      </c>
      <c r="G32" s="309" t="s">
        <v>232</v>
      </c>
      <c r="H32" s="309" t="s">
        <v>232</v>
      </c>
      <c r="I32" s="253"/>
      <c r="J32" s="361"/>
      <c r="K32" s="206"/>
      <c r="L32" s="187"/>
      <c r="M32" s="187"/>
      <c r="N32" s="187"/>
      <c r="O32" s="187"/>
      <c r="P32" s="205"/>
      <c r="Q32" s="203"/>
      <c r="R32" s="205"/>
      <c r="S32" s="203"/>
      <c r="U32" s="107"/>
      <c r="V32" s="107"/>
      <c r="W32" s="107"/>
      <c r="X32" s="107"/>
      <c r="Y32" s="107"/>
    </row>
    <row r="33" spans="1:25" ht="17.100000000000001" customHeight="1" x14ac:dyDescent="0.2">
      <c r="A33" s="275" t="s">
        <v>14</v>
      </c>
      <c r="B33" s="224">
        <v>1</v>
      </c>
      <c r="C33" s="193">
        <v>100</v>
      </c>
      <c r="D33" s="341">
        <v>228</v>
      </c>
      <c r="E33" s="341">
        <v>11312</v>
      </c>
      <c r="F33" s="344">
        <v>938917</v>
      </c>
      <c r="G33" s="309" t="s">
        <v>232</v>
      </c>
      <c r="H33" s="309" t="s">
        <v>232</v>
      </c>
      <c r="I33" s="253"/>
      <c r="J33" s="361"/>
      <c r="K33" s="202"/>
      <c r="L33" s="187"/>
      <c r="M33" s="257"/>
      <c r="N33" s="257"/>
      <c r="O33" s="187"/>
      <c r="P33" s="205"/>
      <c r="Q33" s="203"/>
      <c r="R33" s="205"/>
      <c r="S33" s="203"/>
      <c r="U33" s="107"/>
      <c r="V33" s="107"/>
      <c r="W33" s="107"/>
      <c r="X33" s="107"/>
      <c r="Y33" s="107"/>
    </row>
    <row r="34" spans="1:25" ht="17.100000000000001" customHeight="1" x14ac:dyDescent="0.2">
      <c r="A34" s="339" t="s">
        <v>26</v>
      </c>
      <c r="B34" s="307">
        <v>1</v>
      </c>
      <c r="C34" s="306">
        <v>72.099999999999994</v>
      </c>
      <c r="D34" s="345">
        <v>248.9</v>
      </c>
      <c r="E34" s="345">
        <v>11698.3</v>
      </c>
      <c r="F34" s="340">
        <v>1197026</v>
      </c>
      <c r="G34" s="310">
        <v>10</v>
      </c>
      <c r="H34" s="310">
        <v>9</v>
      </c>
      <c r="I34" s="141"/>
      <c r="J34" s="361"/>
      <c r="K34" s="202"/>
      <c r="L34" s="343"/>
      <c r="M34" s="257"/>
      <c r="N34" s="187"/>
      <c r="O34" s="187"/>
      <c r="P34" s="205"/>
      <c r="Q34" s="203"/>
      <c r="R34" s="204"/>
      <c r="S34" s="203"/>
      <c r="U34" s="107"/>
      <c r="V34" s="107"/>
      <c r="W34" s="107"/>
      <c r="X34" s="107"/>
      <c r="Y34" s="107"/>
    </row>
    <row r="35" spans="1:25" ht="17.100000000000001" customHeight="1" x14ac:dyDescent="0.2">
      <c r="A35" s="122" t="s">
        <v>206</v>
      </c>
      <c r="B35" s="308"/>
      <c r="C35" s="277"/>
      <c r="D35" s="134"/>
      <c r="E35" s="341"/>
      <c r="F35" s="133"/>
      <c r="G35" s="309"/>
      <c r="H35" s="309"/>
      <c r="I35" s="253"/>
      <c r="J35" s="186"/>
      <c r="K35" s="202"/>
      <c r="L35" s="187"/>
      <c r="M35" s="257"/>
      <c r="N35" s="257"/>
      <c r="O35" s="187"/>
      <c r="P35" s="205"/>
      <c r="Q35" s="203"/>
      <c r="R35" s="205"/>
      <c r="S35" s="203"/>
      <c r="U35" s="107"/>
      <c r="V35" s="107"/>
      <c r="W35" s="107"/>
      <c r="X35" s="107"/>
      <c r="Y35" s="107"/>
    </row>
    <row r="36" spans="1:25" ht="17.100000000000001" customHeight="1" x14ac:dyDescent="0.3">
      <c r="A36" s="184" t="s">
        <v>303</v>
      </c>
      <c r="B36" s="224">
        <v>1</v>
      </c>
      <c r="C36" s="193">
        <v>100</v>
      </c>
      <c r="D36" s="341">
        <v>1250</v>
      </c>
      <c r="E36" s="341">
        <v>1558</v>
      </c>
      <c r="F36" s="344">
        <v>5619930</v>
      </c>
      <c r="G36" s="309">
        <v>2</v>
      </c>
      <c r="H36" s="309">
        <v>2</v>
      </c>
      <c r="I36" s="48"/>
      <c r="J36" s="361"/>
      <c r="K36" s="187"/>
      <c r="L36" s="187"/>
      <c r="M36" s="187"/>
      <c r="N36" s="187"/>
      <c r="O36" s="187"/>
      <c r="P36" s="208"/>
      <c r="Q36" s="203"/>
      <c r="R36" s="208"/>
      <c r="S36" s="203"/>
    </row>
    <row r="37" spans="1:25" ht="17.100000000000001" customHeight="1" x14ac:dyDescent="0.2">
      <c r="A37" s="119" t="s">
        <v>50</v>
      </c>
      <c r="B37" s="224">
        <v>5</v>
      </c>
      <c r="C37" s="193">
        <v>2.6549536181485496</v>
      </c>
      <c r="D37" s="341">
        <v>12</v>
      </c>
      <c r="E37" s="341">
        <v>135.5</v>
      </c>
      <c r="F37" s="344">
        <v>77959</v>
      </c>
      <c r="G37" s="309">
        <v>52</v>
      </c>
      <c r="H37" s="309">
        <v>45</v>
      </c>
      <c r="I37" s="141"/>
      <c r="J37" s="361"/>
      <c r="K37" s="187"/>
      <c r="L37" s="187"/>
      <c r="M37" s="187"/>
      <c r="N37" s="207"/>
      <c r="O37" s="187"/>
      <c r="P37" s="204"/>
      <c r="Q37" s="203"/>
      <c r="R37" s="204"/>
      <c r="S37" s="203"/>
      <c r="U37" s="107"/>
      <c r="V37" s="107"/>
      <c r="W37" s="107"/>
      <c r="X37" s="107"/>
      <c r="Y37" s="107"/>
    </row>
    <row r="38" spans="1:25" ht="17.100000000000001" customHeight="1" x14ac:dyDescent="0.2">
      <c r="A38" s="119" t="s">
        <v>4</v>
      </c>
      <c r="B38" s="224">
        <v>1</v>
      </c>
      <c r="C38" s="193">
        <v>87</v>
      </c>
      <c r="D38" s="341">
        <v>8</v>
      </c>
      <c r="E38" s="341">
        <v>31.2</v>
      </c>
      <c r="F38" s="344">
        <v>29968</v>
      </c>
      <c r="G38" s="309">
        <v>58</v>
      </c>
      <c r="H38" s="309">
        <v>59</v>
      </c>
      <c r="I38" s="141"/>
      <c r="J38" s="361"/>
      <c r="K38" s="187"/>
      <c r="L38" s="187"/>
      <c r="M38" s="186"/>
      <c r="N38" s="187"/>
      <c r="O38" s="187"/>
      <c r="P38" s="204"/>
      <c r="Q38" s="203"/>
      <c r="R38" s="204"/>
      <c r="S38" s="203"/>
      <c r="U38" s="107"/>
      <c r="V38" s="107"/>
      <c r="W38" s="107"/>
      <c r="X38" s="107"/>
      <c r="Y38" s="107"/>
    </row>
    <row r="39" spans="1:25" ht="17.100000000000001" customHeight="1" x14ac:dyDescent="0.2">
      <c r="A39" s="119" t="s">
        <v>147</v>
      </c>
      <c r="B39" s="224">
        <v>1</v>
      </c>
      <c r="C39" s="193">
        <v>96.5</v>
      </c>
      <c r="D39" s="341">
        <v>47.3</v>
      </c>
      <c r="E39" s="341">
        <v>188.5</v>
      </c>
      <c r="F39" s="344">
        <v>411720</v>
      </c>
      <c r="G39" s="309">
        <v>24</v>
      </c>
      <c r="H39" s="309">
        <v>22</v>
      </c>
      <c r="I39" s="141"/>
      <c r="J39" s="361"/>
      <c r="K39" s="187"/>
      <c r="L39" s="187"/>
      <c r="M39" s="186"/>
      <c r="N39" s="187"/>
      <c r="O39" s="187"/>
      <c r="P39" s="204"/>
      <c r="Q39" s="203"/>
      <c r="R39" s="204"/>
      <c r="S39" s="203"/>
      <c r="U39" s="107"/>
      <c r="V39" s="107"/>
      <c r="W39" s="107"/>
      <c r="X39" s="107"/>
      <c r="Y39" s="107"/>
    </row>
    <row r="40" spans="1:25" ht="17.100000000000001" customHeight="1" x14ac:dyDescent="0.2">
      <c r="A40" s="184" t="s">
        <v>25</v>
      </c>
      <c r="B40" s="224">
        <v>1</v>
      </c>
      <c r="C40" s="193">
        <v>89.2</v>
      </c>
      <c r="D40" s="341">
        <v>33.1</v>
      </c>
      <c r="E40" s="341">
        <v>1075</v>
      </c>
      <c r="F40" s="344">
        <v>1989170</v>
      </c>
      <c r="G40" s="309">
        <v>6</v>
      </c>
      <c r="H40" s="309">
        <v>8</v>
      </c>
      <c r="I40" s="141"/>
      <c r="J40" s="361"/>
      <c r="K40" s="187"/>
      <c r="L40" s="187"/>
      <c r="M40" s="186"/>
      <c r="N40" s="187"/>
      <c r="O40" s="187"/>
      <c r="P40" s="204"/>
      <c r="Q40" s="203"/>
      <c r="R40" s="204"/>
      <c r="S40" s="203"/>
      <c r="U40" s="107"/>
      <c r="V40" s="107"/>
      <c r="W40" s="107"/>
      <c r="X40" s="107"/>
      <c r="Y40" s="107"/>
    </row>
    <row r="41" spans="1:25" ht="17.100000000000001" customHeight="1" x14ac:dyDescent="0.2">
      <c r="A41" s="184" t="s">
        <v>90</v>
      </c>
      <c r="B41" s="224">
        <v>2</v>
      </c>
      <c r="C41" s="193">
        <v>23.1</v>
      </c>
      <c r="D41" s="341">
        <v>6.4</v>
      </c>
      <c r="E41" s="341">
        <v>39.700000000000003</v>
      </c>
      <c r="F41" s="344">
        <v>215698</v>
      </c>
      <c r="G41" s="309">
        <v>36</v>
      </c>
      <c r="H41" s="309">
        <v>35</v>
      </c>
      <c r="I41" s="141"/>
      <c r="J41" s="361"/>
      <c r="K41" s="186"/>
      <c r="L41" s="187"/>
      <c r="M41" s="187"/>
      <c r="N41" s="187"/>
      <c r="O41" s="187"/>
      <c r="P41" s="204"/>
      <c r="Q41" s="203"/>
      <c r="R41" s="204"/>
      <c r="S41" s="203"/>
      <c r="U41" s="107"/>
      <c r="V41" s="107"/>
      <c r="W41" s="107"/>
      <c r="X41" s="107"/>
      <c r="Y41" s="107"/>
    </row>
    <row r="42" spans="1:25" ht="17.100000000000001" customHeight="1" x14ac:dyDescent="0.2">
      <c r="A42" s="184" t="s">
        <v>91</v>
      </c>
      <c r="B42" s="224">
        <v>1</v>
      </c>
      <c r="C42" s="193">
        <v>86.6</v>
      </c>
      <c r="D42" s="341">
        <v>8</v>
      </c>
      <c r="E42" s="341">
        <v>76.5</v>
      </c>
      <c r="F42" s="344">
        <v>406245</v>
      </c>
      <c r="G42" s="309">
        <v>23</v>
      </c>
      <c r="H42" s="309">
        <v>23</v>
      </c>
      <c r="I42" s="141"/>
      <c r="J42" s="361"/>
      <c r="K42" s="186"/>
      <c r="L42" s="187"/>
      <c r="M42" s="187"/>
      <c r="N42" s="187"/>
      <c r="O42" s="187"/>
      <c r="P42" s="204"/>
      <c r="Q42" s="203"/>
      <c r="R42" s="204"/>
      <c r="S42" s="203"/>
      <c r="U42" s="107"/>
      <c r="V42" s="107"/>
      <c r="W42" s="107"/>
      <c r="X42" s="107"/>
      <c r="Y42" s="107"/>
    </row>
    <row r="43" spans="1:25" ht="17.100000000000001" customHeight="1" x14ac:dyDescent="0.2">
      <c r="A43" s="119" t="s">
        <v>92</v>
      </c>
      <c r="B43" s="224">
        <v>2</v>
      </c>
      <c r="C43" s="193">
        <v>22</v>
      </c>
      <c r="D43" s="341">
        <v>33</v>
      </c>
      <c r="E43" s="341">
        <v>66.7</v>
      </c>
      <c r="F43" s="344">
        <v>210463</v>
      </c>
      <c r="G43" s="309">
        <v>38</v>
      </c>
      <c r="H43" s="309">
        <v>36</v>
      </c>
      <c r="I43" s="141"/>
      <c r="J43" s="361"/>
      <c r="K43" s="186"/>
      <c r="L43" s="187"/>
      <c r="M43" s="187"/>
      <c r="N43" s="187"/>
      <c r="O43" s="187"/>
      <c r="P43" s="204"/>
      <c r="Q43" s="203"/>
      <c r="R43" s="204"/>
      <c r="S43" s="203"/>
      <c r="U43" s="107"/>
      <c r="V43" s="107"/>
      <c r="W43" s="107"/>
      <c r="X43" s="107"/>
      <c r="Y43" s="107"/>
    </row>
    <row r="44" spans="1:25" ht="17.100000000000001" customHeight="1" x14ac:dyDescent="0.2">
      <c r="A44" s="119" t="s">
        <v>180</v>
      </c>
      <c r="B44" s="224">
        <v>1</v>
      </c>
      <c r="C44" s="193">
        <v>60</v>
      </c>
      <c r="D44" s="341">
        <v>12.5</v>
      </c>
      <c r="E44" s="341">
        <v>49.3</v>
      </c>
      <c r="F44" s="344">
        <v>113770</v>
      </c>
      <c r="G44" s="309">
        <v>41</v>
      </c>
      <c r="H44" s="309">
        <v>43</v>
      </c>
      <c r="I44" s="141"/>
      <c r="J44" s="361"/>
      <c r="K44" s="187"/>
      <c r="L44" s="187"/>
      <c r="M44" s="186"/>
      <c r="N44" s="187"/>
      <c r="O44" s="187"/>
      <c r="P44" s="204"/>
      <c r="Q44" s="203"/>
      <c r="R44" s="204"/>
      <c r="S44" s="203"/>
      <c r="U44" s="107"/>
      <c r="V44" s="107"/>
      <c r="W44" s="107"/>
      <c r="X44" s="107"/>
      <c r="Y44" s="107"/>
    </row>
    <row r="45" spans="1:25" ht="17.100000000000001" customHeight="1" x14ac:dyDescent="0.2">
      <c r="A45" s="184" t="s">
        <v>93</v>
      </c>
      <c r="B45" s="224">
        <v>2</v>
      </c>
      <c r="C45" s="193">
        <v>32.9</v>
      </c>
      <c r="D45" s="341">
        <v>8.6999999999999993</v>
      </c>
      <c r="E45" s="341">
        <v>152</v>
      </c>
      <c r="F45" s="344">
        <v>65656</v>
      </c>
      <c r="G45" s="309">
        <v>53</v>
      </c>
      <c r="H45" s="309">
        <v>48</v>
      </c>
      <c r="I45" s="141"/>
      <c r="J45" s="361"/>
      <c r="K45" s="187"/>
      <c r="L45" s="187"/>
      <c r="M45" s="186"/>
      <c r="N45" s="187"/>
      <c r="O45" s="187"/>
      <c r="P45" s="204"/>
      <c r="Q45" s="203"/>
      <c r="R45" s="204"/>
      <c r="S45" s="203"/>
      <c r="U45" s="107"/>
      <c r="V45" s="107"/>
      <c r="W45" s="107"/>
      <c r="X45" s="107"/>
      <c r="Y45" s="107"/>
    </row>
    <row r="46" spans="1:25" ht="17.100000000000001" customHeight="1" x14ac:dyDescent="0.3">
      <c r="A46" s="276" t="s">
        <v>94</v>
      </c>
      <c r="B46" s="308" t="s">
        <v>232</v>
      </c>
      <c r="C46" s="277" t="s">
        <v>232</v>
      </c>
      <c r="D46" s="134">
        <v>142</v>
      </c>
      <c r="E46" s="134">
        <v>1090</v>
      </c>
      <c r="F46" s="133" t="s">
        <v>232</v>
      </c>
      <c r="G46" s="309" t="s">
        <v>232</v>
      </c>
      <c r="H46" s="309" t="s">
        <v>232</v>
      </c>
      <c r="I46" s="253"/>
      <c r="J46" s="186"/>
      <c r="K46" s="187"/>
      <c r="L46" s="187"/>
      <c r="M46" s="186"/>
      <c r="N46" s="187"/>
      <c r="O46" s="187"/>
      <c r="P46" s="204"/>
      <c r="Q46" s="203"/>
      <c r="R46" s="204"/>
      <c r="S46" s="203"/>
    </row>
    <row r="47" spans="1:25" ht="17.100000000000001" customHeight="1" x14ac:dyDescent="0.3">
      <c r="A47" s="184" t="s">
        <v>304</v>
      </c>
      <c r="B47" s="224" t="s">
        <v>232</v>
      </c>
      <c r="C47" s="193" t="s">
        <v>232</v>
      </c>
      <c r="D47" s="341">
        <v>122</v>
      </c>
      <c r="E47" s="341">
        <v>1110</v>
      </c>
      <c r="F47" s="344" t="s">
        <v>232</v>
      </c>
      <c r="G47" s="309" t="s">
        <v>232</v>
      </c>
      <c r="H47" s="309" t="s">
        <v>232</v>
      </c>
      <c r="I47" s="253"/>
      <c r="J47" s="187"/>
      <c r="K47" s="187"/>
      <c r="L47" s="187"/>
      <c r="M47" s="186"/>
      <c r="N47" s="187"/>
      <c r="O47" s="187"/>
      <c r="P47" s="204"/>
      <c r="Q47" s="203"/>
      <c r="R47" s="204"/>
      <c r="S47" s="203"/>
    </row>
    <row r="48" spans="1:25" ht="17.100000000000001" customHeight="1" x14ac:dyDescent="0.3">
      <c r="A48" s="119" t="s">
        <v>95</v>
      </c>
      <c r="B48" s="224" t="s">
        <v>232</v>
      </c>
      <c r="C48" s="193" t="s">
        <v>232</v>
      </c>
      <c r="D48" s="341">
        <v>580</v>
      </c>
      <c r="E48" s="341">
        <v>3415</v>
      </c>
      <c r="F48" s="344" t="s">
        <v>232</v>
      </c>
      <c r="G48" s="309" t="s">
        <v>232</v>
      </c>
      <c r="H48" s="309" t="s">
        <v>232</v>
      </c>
      <c r="I48" s="253"/>
      <c r="J48" s="186"/>
      <c r="K48" s="187"/>
      <c r="L48" s="187"/>
      <c r="M48" s="186"/>
      <c r="N48" s="187"/>
      <c r="O48" s="187"/>
      <c r="P48" s="204"/>
      <c r="Q48" s="203"/>
      <c r="R48" s="204"/>
      <c r="S48" s="203"/>
    </row>
    <row r="49" spans="1:25" ht="17.100000000000001" customHeight="1" x14ac:dyDescent="0.2">
      <c r="A49" s="119" t="s">
        <v>21</v>
      </c>
      <c r="B49" s="224">
        <v>1</v>
      </c>
      <c r="C49" s="193">
        <v>93.7</v>
      </c>
      <c r="D49" s="341">
        <v>844</v>
      </c>
      <c r="E49" s="341">
        <v>5615</v>
      </c>
      <c r="F49" s="344">
        <v>4481297</v>
      </c>
      <c r="G49" s="309">
        <v>3</v>
      </c>
      <c r="H49" s="309">
        <v>4</v>
      </c>
      <c r="I49" s="141"/>
      <c r="J49" s="363"/>
      <c r="K49" s="187"/>
      <c r="L49" s="202"/>
      <c r="M49" s="187"/>
      <c r="N49" s="187"/>
      <c r="O49" s="187"/>
      <c r="P49" s="204"/>
      <c r="Q49" s="203"/>
      <c r="R49" s="204"/>
      <c r="S49" s="203"/>
      <c r="U49" s="107"/>
      <c r="V49" s="107"/>
      <c r="W49" s="107"/>
      <c r="X49" s="107"/>
      <c r="Y49" s="107"/>
    </row>
    <row r="50" spans="1:25" ht="17.100000000000001" customHeight="1" x14ac:dyDescent="0.2">
      <c r="A50" s="119" t="s">
        <v>173</v>
      </c>
      <c r="B50" s="224">
        <v>1</v>
      </c>
      <c r="C50" s="193">
        <v>100</v>
      </c>
      <c r="D50" s="341">
        <v>4.4000000000000004</v>
      </c>
      <c r="E50" s="341">
        <v>40</v>
      </c>
      <c r="F50" s="344">
        <v>76339</v>
      </c>
      <c r="G50" s="309">
        <v>49</v>
      </c>
      <c r="H50" s="309">
        <v>46</v>
      </c>
      <c r="I50" s="141"/>
      <c r="J50" s="361"/>
      <c r="K50" s="187"/>
      <c r="L50" s="187"/>
      <c r="M50" s="186"/>
      <c r="N50" s="187"/>
      <c r="O50" s="187"/>
      <c r="P50" s="204"/>
      <c r="Q50" s="203"/>
      <c r="R50" s="204"/>
      <c r="S50" s="203"/>
      <c r="U50" s="107"/>
      <c r="V50" s="107"/>
      <c r="W50" s="107"/>
      <c r="X50" s="107"/>
      <c r="Y50" s="107"/>
    </row>
    <row r="51" spans="1:25" ht="17.100000000000001" customHeight="1" x14ac:dyDescent="0.2">
      <c r="A51" s="184" t="s">
        <v>11</v>
      </c>
      <c r="B51" s="224">
        <v>1</v>
      </c>
      <c r="C51" s="193">
        <v>92.6</v>
      </c>
      <c r="D51" s="341">
        <v>50</v>
      </c>
      <c r="E51" s="341">
        <v>1028</v>
      </c>
      <c r="F51" s="344">
        <v>621927</v>
      </c>
      <c r="G51" s="309">
        <v>18</v>
      </c>
      <c r="H51" s="309">
        <v>19</v>
      </c>
      <c r="I51" s="141"/>
      <c r="J51" s="361"/>
      <c r="K51" s="187"/>
      <c r="L51" s="187"/>
      <c r="M51" s="186"/>
      <c r="N51" s="187"/>
      <c r="O51" s="187"/>
      <c r="P51" s="204"/>
      <c r="Q51" s="203"/>
      <c r="R51" s="204"/>
      <c r="S51" s="203"/>
      <c r="U51" s="107"/>
      <c r="V51" s="107"/>
      <c r="W51" s="107"/>
      <c r="X51" s="107"/>
      <c r="Y51" s="107"/>
    </row>
    <row r="52" spans="1:25" ht="17.100000000000001" customHeight="1" x14ac:dyDescent="0.2">
      <c r="A52" s="184" t="s">
        <v>152</v>
      </c>
      <c r="B52" s="224">
        <v>1</v>
      </c>
      <c r="C52" s="193">
        <v>100</v>
      </c>
      <c r="D52" s="341">
        <v>13.6</v>
      </c>
      <c r="E52" s="341">
        <v>122.5</v>
      </c>
      <c r="F52" s="344">
        <v>120508</v>
      </c>
      <c r="G52" s="309">
        <v>44</v>
      </c>
      <c r="H52" s="309">
        <v>42</v>
      </c>
      <c r="I52" s="141"/>
      <c r="J52" s="361"/>
      <c r="K52" s="187"/>
      <c r="L52" s="188"/>
      <c r="M52" s="187"/>
      <c r="N52" s="187"/>
      <c r="O52" s="187"/>
      <c r="P52" s="204"/>
      <c r="Q52" s="203"/>
      <c r="R52" s="204"/>
      <c r="S52" s="203"/>
      <c r="U52" s="107"/>
      <c r="V52" s="107"/>
      <c r="W52" s="107"/>
      <c r="X52" s="107"/>
      <c r="Y52" s="107"/>
    </row>
    <row r="53" spans="1:25" ht="17.100000000000001" customHeight="1" x14ac:dyDescent="0.2">
      <c r="A53" s="184" t="s">
        <v>161</v>
      </c>
      <c r="B53" s="224">
        <v>1</v>
      </c>
      <c r="C53" s="193">
        <v>100</v>
      </c>
      <c r="D53" s="341">
        <v>36</v>
      </c>
      <c r="E53" s="341">
        <v>67.7</v>
      </c>
      <c r="F53" s="344">
        <v>57909</v>
      </c>
      <c r="G53" s="309">
        <v>43</v>
      </c>
      <c r="H53" s="309">
        <v>50</v>
      </c>
      <c r="I53" s="141"/>
      <c r="J53" s="361"/>
      <c r="K53" s="187"/>
      <c r="L53" s="187"/>
      <c r="M53" s="186"/>
      <c r="N53" s="187"/>
      <c r="O53" s="187"/>
      <c r="P53" s="204"/>
      <c r="Q53" s="203"/>
      <c r="R53" s="204"/>
      <c r="S53" s="203"/>
      <c r="U53" s="107"/>
      <c r="V53" s="107"/>
      <c r="W53" s="107"/>
      <c r="X53" s="107"/>
      <c r="Y53" s="107"/>
    </row>
    <row r="54" spans="1:25" ht="17.100000000000001" customHeight="1" x14ac:dyDescent="0.2">
      <c r="A54" s="184" t="s">
        <v>96</v>
      </c>
      <c r="B54" s="224" t="s">
        <v>232</v>
      </c>
      <c r="C54" s="193" t="s">
        <v>232</v>
      </c>
      <c r="D54" s="341">
        <v>117</v>
      </c>
      <c r="E54" s="341">
        <v>1772</v>
      </c>
      <c r="F54" s="344" t="s">
        <v>232</v>
      </c>
      <c r="G54" s="309" t="s">
        <v>232</v>
      </c>
      <c r="H54" s="309" t="s">
        <v>232</v>
      </c>
      <c r="I54" s="253"/>
      <c r="J54" s="186"/>
      <c r="K54" s="187"/>
      <c r="L54" s="202"/>
      <c r="M54" s="187"/>
      <c r="N54" s="187"/>
      <c r="O54" s="187"/>
      <c r="P54" s="204"/>
      <c r="Q54" s="203"/>
      <c r="R54" s="204"/>
      <c r="S54" s="203"/>
    </row>
    <row r="55" spans="1:25" ht="17.100000000000001" customHeight="1" x14ac:dyDescent="0.2">
      <c r="A55" s="184" t="s">
        <v>54</v>
      </c>
      <c r="B55" s="224" t="s">
        <v>232</v>
      </c>
      <c r="C55" s="193" t="s">
        <v>232</v>
      </c>
      <c r="D55" s="341">
        <v>28</v>
      </c>
      <c r="E55" s="341">
        <v>360</v>
      </c>
      <c r="F55" s="344" t="s">
        <v>232</v>
      </c>
      <c r="G55" s="309" t="s">
        <v>232</v>
      </c>
      <c r="H55" s="309" t="s">
        <v>232</v>
      </c>
      <c r="I55" s="253"/>
      <c r="J55" s="186"/>
      <c r="K55" s="187"/>
      <c r="L55" s="188"/>
      <c r="M55" s="187"/>
      <c r="N55" s="187"/>
      <c r="O55" s="187"/>
      <c r="P55" s="204"/>
      <c r="Q55" s="203"/>
      <c r="R55" s="204"/>
      <c r="S55" s="203"/>
    </row>
    <row r="56" spans="1:25" ht="17.100000000000001" customHeight="1" x14ac:dyDescent="0.2">
      <c r="A56" s="184" t="s">
        <v>28</v>
      </c>
      <c r="B56" s="224">
        <v>2</v>
      </c>
      <c r="C56" s="193">
        <v>50.1</v>
      </c>
      <c r="D56" s="341">
        <v>145</v>
      </c>
      <c r="E56" s="341">
        <v>2132</v>
      </c>
      <c r="F56" s="344">
        <v>831071</v>
      </c>
      <c r="G56" s="309">
        <v>17</v>
      </c>
      <c r="H56" s="309">
        <v>13</v>
      </c>
      <c r="I56" s="141"/>
      <c r="J56" s="361"/>
      <c r="K56" s="187"/>
      <c r="L56" s="187"/>
      <c r="M56" s="186"/>
      <c r="N56" s="187"/>
      <c r="O56" s="187"/>
      <c r="P56" s="204"/>
      <c r="Q56" s="203"/>
      <c r="R56" s="204"/>
      <c r="S56" s="203"/>
      <c r="U56" s="107"/>
      <c r="V56" s="107"/>
      <c r="W56" s="107"/>
      <c r="X56" s="107"/>
      <c r="Y56" s="107"/>
    </row>
    <row r="57" spans="1:25" ht="17.100000000000001" customHeight="1" x14ac:dyDescent="0.3">
      <c r="A57" s="119" t="s">
        <v>7</v>
      </c>
      <c r="B57" s="224" t="s">
        <v>232</v>
      </c>
      <c r="C57" s="193" t="s">
        <v>232</v>
      </c>
      <c r="D57" s="341">
        <v>16</v>
      </c>
      <c r="E57" s="341">
        <v>248</v>
      </c>
      <c r="F57" s="344" t="s">
        <v>232</v>
      </c>
      <c r="G57" s="309" t="s">
        <v>232</v>
      </c>
      <c r="H57" s="309" t="s">
        <v>232</v>
      </c>
      <c r="I57" s="253"/>
      <c r="J57" s="186"/>
      <c r="K57" s="187"/>
      <c r="L57" s="187"/>
      <c r="M57" s="186"/>
      <c r="N57" s="187"/>
      <c r="O57" s="187"/>
      <c r="P57" s="204"/>
      <c r="Q57" s="203"/>
      <c r="R57" s="204"/>
      <c r="S57" s="203"/>
    </row>
    <row r="58" spans="1:25" ht="17.100000000000001" customHeight="1" x14ac:dyDescent="0.3">
      <c r="A58" s="119" t="s">
        <v>8</v>
      </c>
      <c r="B58" s="224" t="s">
        <v>232</v>
      </c>
      <c r="C58" s="193" t="s">
        <v>232</v>
      </c>
      <c r="D58" s="341">
        <v>19</v>
      </c>
      <c r="E58" s="341">
        <v>220</v>
      </c>
      <c r="F58" s="344" t="s">
        <v>232</v>
      </c>
      <c r="G58" s="309" t="s">
        <v>232</v>
      </c>
      <c r="H58" s="309" t="s">
        <v>232</v>
      </c>
      <c r="I58" s="253"/>
      <c r="J58" s="186"/>
      <c r="K58" s="187"/>
      <c r="L58" s="187"/>
      <c r="M58" s="186"/>
      <c r="N58" s="187"/>
      <c r="O58" s="187"/>
      <c r="P58" s="204"/>
      <c r="Q58" s="203"/>
      <c r="R58" s="204"/>
      <c r="S58" s="203"/>
    </row>
    <row r="59" spans="1:25" ht="17.100000000000001" customHeight="1" x14ac:dyDescent="0.2">
      <c r="A59" s="119" t="s">
        <v>97</v>
      </c>
      <c r="B59" s="224">
        <v>1</v>
      </c>
      <c r="C59" s="193">
        <v>59.2</v>
      </c>
      <c r="D59" s="341">
        <v>35</v>
      </c>
      <c r="E59" s="341">
        <v>468</v>
      </c>
      <c r="F59" s="344">
        <v>308329</v>
      </c>
      <c r="G59" s="309">
        <v>30</v>
      </c>
      <c r="H59" s="309">
        <v>26</v>
      </c>
      <c r="I59" s="141"/>
      <c r="J59" s="361"/>
      <c r="K59" s="187"/>
      <c r="L59" s="188"/>
      <c r="M59" s="187"/>
      <c r="N59" s="187"/>
      <c r="O59" s="187"/>
      <c r="P59" s="204"/>
      <c r="Q59" s="203"/>
      <c r="R59" s="204"/>
      <c r="S59" s="203"/>
      <c r="U59" s="107"/>
      <c r="V59" s="107"/>
      <c r="W59" s="107"/>
      <c r="X59" s="107"/>
      <c r="Y59" s="107"/>
    </row>
    <row r="60" spans="1:25" ht="17.100000000000001" customHeight="1" x14ac:dyDescent="0.2">
      <c r="A60" s="119" t="s">
        <v>98</v>
      </c>
      <c r="B60" s="224">
        <v>3</v>
      </c>
      <c r="C60" s="193">
        <v>19.899999999999999</v>
      </c>
      <c r="D60" s="341">
        <v>9.9</v>
      </c>
      <c r="E60" s="341">
        <v>115</v>
      </c>
      <c r="F60" s="344">
        <v>67965</v>
      </c>
      <c r="G60" s="309">
        <v>50</v>
      </c>
      <c r="H60" s="309">
        <v>47</v>
      </c>
      <c r="I60" s="141"/>
      <c r="J60" s="361"/>
      <c r="K60" s="187"/>
      <c r="L60" s="187"/>
      <c r="M60" s="186"/>
      <c r="N60" s="187"/>
      <c r="O60" s="187"/>
      <c r="P60" s="204"/>
      <c r="Q60" s="203"/>
      <c r="R60" s="204"/>
      <c r="S60" s="203"/>
      <c r="U60" s="107"/>
      <c r="V60" s="107"/>
      <c r="W60" s="107"/>
      <c r="X60" s="107"/>
      <c r="Y60" s="107"/>
    </row>
    <row r="61" spans="1:25" ht="17.100000000000001" customHeight="1" x14ac:dyDescent="0.2">
      <c r="A61" s="184" t="s">
        <v>375</v>
      </c>
      <c r="B61" s="224">
        <v>1</v>
      </c>
      <c r="C61" s="193">
        <v>100</v>
      </c>
      <c r="D61" s="341">
        <v>372</v>
      </c>
      <c r="E61" s="341">
        <v>522.5</v>
      </c>
      <c r="F61" s="344">
        <v>2873750</v>
      </c>
      <c r="G61" s="309">
        <v>7</v>
      </c>
      <c r="H61" s="309">
        <v>5</v>
      </c>
      <c r="I61" s="141"/>
      <c r="J61" s="361"/>
      <c r="K61" s="187"/>
      <c r="L61" s="187"/>
      <c r="M61" s="186"/>
      <c r="N61" s="187"/>
      <c r="O61" s="187"/>
      <c r="P61" s="204"/>
      <c r="Q61" s="203"/>
      <c r="R61" s="204"/>
      <c r="S61" s="203"/>
      <c r="U61" s="107"/>
      <c r="V61" s="107"/>
      <c r="W61" s="107"/>
      <c r="X61" s="107"/>
      <c r="Y61" s="107"/>
    </row>
    <row r="62" spans="1:25" ht="17.100000000000001" customHeight="1" x14ac:dyDescent="0.2">
      <c r="A62" s="184" t="s">
        <v>278</v>
      </c>
      <c r="B62" s="224">
        <v>1</v>
      </c>
      <c r="C62" s="193">
        <v>100</v>
      </c>
      <c r="D62" s="341">
        <f>40+13.8</f>
        <v>53.8</v>
      </c>
      <c r="E62" s="341">
        <f>105+57.2</f>
        <v>162.19999999999999</v>
      </c>
      <c r="F62" s="344">
        <v>234582</v>
      </c>
      <c r="G62" s="309">
        <v>32</v>
      </c>
      <c r="H62" s="309">
        <v>31</v>
      </c>
      <c r="I62" s="141"/>
      <c r="J62" s="361"/>
      <c r="K62" s="187"/>
      <c r="L62" s="187"/>
      <c r="M62" s="187"/>
      <c r="N62" s="207"/>
      <c r="O62" s="187"/>
      <c r="P62" s="204"/>
      <c r="Q62" s="203"/>
      <c r="R62" s="204"/>
      <c r="S62" s="203"/>
      <c r="U62" s="107"/>
      <c r="V62" s="107"/>
      <c r="W62" s="107"/>
      <c r="X62" s="107"/>
      <c r="Y62" s="107"/>
    </row>
    <row r="63" spans="1:25" ht="17.100000000000001" customHeight="1" x14ac:dyDescent="0.2">
      <c r="A63" s="184" t="s">
        <v>275</v>
      </c>
      <c r="B63" s="224">
        <v>1</v>
      </c>
      <c r="C63" s="193">
        <v>96.9</v>
      </c>
      <c r="D63" s="341">
        <v>66</v>
      </c>
      <c r="E63" s="341">
        <v>880</v>
      </c>
      <c r="F63" s="344">
        <v>786870</v>
      </c>
      <c r="G63" s="309">
        <v>19</v>
      </c>
      <c r="H63" s="309">
        <v>14</v>
      </c>
      <c r="I63" s="141"/>
      <c r="J63" s="361"/>
      <c r="K63" s="187"/>
      <c r="L63" s="187"/>
      <c r="M63" s="186"/>
      <c r="N63" s="187"/>
      <c r="O63" s="187"/>
      <c r="P63" s="204"/>
      <c r="Q63" s="203"/>
      <c r="R63" s="204"/>
      <c r="S63" s="203"/>
      <c r="U63" s="107"/>
      <c r="V63" s="107"/>
      <c r="W63" s="107"/>
      <c r="X63" s="107"/>
      <c r="Y63" s="107"/>
    </row>
    <row r="64" spans="1:25" ht="17.100000000000001" customHeight="1" x14ac:dyDescent="0.2">
      <c r="A64" s="139" t="s">
        <v>302</v>
      </c>
      <c r="B64" s="307">
        <v>1</v>
      </c>
      <c r="C64" s="306">
        <v>100</v>
      </c>
      <c r="D64" s="345">
        <v>380</v>
      </c>
      <c r="E64" s="345">
        <v>785</v>
      </c>
      <c r="F64" s="340">
        <v>957700</v>
      </c>
      <c r="G64" s="310">
        <v>9</v>
      </c>
      <c r="H64" s="310">
        <v>11</v>
      </c>
      <c r="I64" s="141"/>
      <c r="J64" s="361"/>
      <c r="K64" s="187"/>
      <c r="L64" s="202"/>
      <c r="M64" s="187"/>
      <c r="N64" s="187"/>
      <c r="O64" s="187"/>
      <c r="P64" s="204"/>
      <c r="Q64" s="203"/>
      <c r="R64" s="204"/>
      <c r="S64" s="203"/>
      <c r="U64" s="107"/>
      <c r="V64" s="107"/>
      <c r="W64" s="107"/>
      <c r="X64" s="107"/>
      <c r="Y64" s="107"/>
    </row>
    <row r="65" spans="1:25" ht="17.100000000000001" customHeight="1" x14ac:dyDescent="0.2">
      <c r="A65" s="362" t="s">
        <v>207</v>
      </c>
      <c r="B65" s="362"/>
      <c r="C65" s="362"/>
      <c r="D65" s="362"/>
      <c r="E65" s="362"/>
      <c r="F65" s="362"/>
      <c r="G65" s="362"/>
      <c r="H65" s="362"/>
      <c r="I65" s="141"/>
      <c r="J65" s="202"/>
      <c r="K65" s="187"/>
      <c r="L65" s="202"/>
      <c r="M65" s="187"/>
      <c r="N65" s="187"/>
      <c r="O65" s="187"/>
      <c r="P65" s="204"/>
      <c r="Q65" s="203"/>
      <c r="R65" s="204"/>
      <c r="S65" s="203"/>
      <c r="U65" s="107"/>
      <c r="V65" s="107"/>
      <c r="W65" s="107"/>
      <c r="X65" s="107"/>
      <c r="Y65" s="107"/>
    </row>
    <row r="66" spans="1:25" ht="17.100000000000001" customHeight="1" x14ac:dyDescent="0.2">
      <c r="A66" s="275" t="s">
        <v>40</v>
      </c>
      <c r="B66" s="308">
        <v>9</v>
      </c>
      <c r="C66" s="277">
        <v>1</v>
      </c>
      <c r="D66" s="134">
        <v>31</v>
      </c>
      <c r="E66" s="134">
        <v>35</v>
      </c>
      <c r="F66" s="133">
        <v>7280</v>
      </c>
      <c r="G66" s="309">
        <v>67</v>
      </c>
      <c r="H66" s="309">
        <v>67</v>
      </c>
      <c r="I66" s="141"/>
      <c r="J66" s="361"/>
      <c r="K66" s="187"/>
      <c r="L66" s="187"/>
      <c r="M66" s="187"/>
      <c r="N66" s="207"/>
      <c r="O66" s="187"/>
      <c r="P66" s="204"/>
      <c r="Q66" s="203"/>
      <c r="R66" s="204"/>
      <c r="S66" s="203"/>
      <c r="U66" s="107"/>
      <c r="V66" s="107"/>
      <c r="W66" s="107"/>
      <c r="X66" s="107"/>
      <c r="Y66" s="107"/>
    </row>
    <row r="67" spans="1:25" ht="17.100000000000001" customHeight="1" x14ac:dyDescent="0.3">
      <c r="A67" s="275" t="s">
        <v>41</v>
      </c>
      <c r="B67" s="308">
        <v>8</v>
      </c>
      <c r="C67" s="277">
        <v>4.9000000000000004</v>
      </c>
      <c r="D67" s="134">
        <v>29</v>
      </c>
      <c r="E67" s="134">
        <v>34.799999999999997</v>
      </c>
      <c r="F67" s="133">
        <v>54010</v>
      </c>
      <c r="G67" s="309">
        <v>47</v>
      </c>
      <c r="H67" s="309">
        <v>52</v>
      </c>
      <c r="I67" s="141"/>
      <c r="J67" s="361"/>
      <c r="K67" s="187"/>
      <c r="L67" s="187"/>
      <c r="M67" s="187"/>
      <c r="N67" s="187"/>
      <c r="O67" s="187"/>
      <c r="P67" s="208"/>
      <c r="Q67" s="203"/>
      <c r="R67" s="208"/>
      <c r="S67" s="203"/>
    </row>
    <row r="68" spans="1:25" ht="17.100000000000001" customHeight="1" x14ac:dyDescent="0.2">
      <c r="A68" s="275" t="s">
        <v>99</v>
      </c>
      <c r="B68" s="308">
        <v>5</v>
      </c>
      <c r="C68" s="277">
        <v>7</v>
      </c>
      <c r="D68" s="134">
        <v>181</v>
      </c>
      <c r="E68" s="134">
        <v>145.4</v>
      </c>
      <c r="F68" s="133">
        <v>400867</v>
      </c>
      <c r="G68" s="309">
        <v>25</v>
      </c>
      <c r="H68" s="309">
        <v>24</v>
      </c>
      <c r="I68" s="141"/>
      <c r="J68" s="361"/>
      <c r="K68" s="187"/>
      <c r="L68" s="187"/>
      <c r="M68" s="186"/>
      <c r="N68" s="187"/>
      <c r="O68" s="187"/>
      <c r="P68" s="204"/>
      <c r="Q68" s="203"/>
      <c r="R68" s="204"/>
      <c r="S68" s="203"/>
      <c r="U68" s="107"/>
      <c r="V68" s="107"/>
      <c r="W68" s="107"/>
      <c r="X68" s="107"/>
      <c r="Y68" s="107"/>
    </row>
    <row r="69" spans="1:25" ht="17.100000000000001" customHeight="1" x14ac:dyDescent="0.2">
      <c r="A69" s="119" t="s">
        <v>42</v>
      </c>
      <c r="B69" s="224">
        <v>2</v>
      </c>
      <c r="C69" s="193">
        <v>10</v>
      </c>
      <c r="D69" s="341" t="s">
        <v>232</v>
      </c>
      <c r="E69" s="341">
        <v>222</v>
      </c>
      <c r="F69" s="344">
        <v>93035</v>
      </c>
      <c r="G69" s="309">
        <v>46</v>
      </c>
      <c r="H69" s="309">
        <v>44</v>
      </c>
      <c r="I69" s="141"/>
      <c r="J69" s="361"/>
      <c r="K69" s="186"/>
      <c r="L69" s="187"/>
      <c r="M69" s="187"/>
      <c r="N69" s="187"/>
      <c r="O69" s="187"/>
      <c r="P69" s="204"/>
      <c r="Q69" s="203"/>
      <c r="R69" s="204"/>
      <c r="S69" s="203"/>
      <c r="U69" s="107"/>
      <c r="V69" s="107"/>
      <c r="W69" s="107"/>
      <c r="X69" s="107"/>
      <c r="Y69" s="107"/>
    </row>
    <row r="70" spans="1:25" ht="17.100000000000001" customHeight="1" x14ac:dyDescent="0.2">
      <c r="A70" s="119" t="s">
        <v>289</v>
      </c>
      <c r="B70" s="224">
        <v>2</v>
      </c>
      <c r="C70" s="193">
        <v>20.2</v>
      </c>
      <c r="D70" s="341" t="s">
        <v>232</v>
      </c>
      <c r="E70" s="341" t="s">
        <v>232</v>
      </c>
      <c r="F70" s="344">
        <v>967206</v>
      </c>
      <c r="G70" s="309">
        <v>11</v>
      </c>
      <c r="H70" s="309">
        <v>10</v>
      </c>
      <c r="I70" s="141"/>
      <c r="J70" s="361"/>
      <c r="K70" s="187"/>
      <c r="L70" s="187"/>
      <c r="M70" s="187"/>
      <c r="N70" s="187"/>
      <c r="O70" s="186"/>
      <c r="P70" s="204"/>
      <c r="Q70" s="203"/>
      <c r="R70" s="204"/>
      <c r="S70" s="203"/>
      <c r="U70" s="107"/>
      <c r="V70" s="107"/>
      <c r="W70" s="107"/>
      <c r="X70" s="107"/>
      <c r="Y70" s="107"/>
    </row>
    <row r="71" spans="1:25" ht="17.100000000000001" customHeight="1" x14ac:dyDescent="0.2">
      <c r="A71" s="119" t="s">
        <v>131</v>
      </c>
      <c r="B71" s="224">
        <v>33</v>
      </c>
      <c r="C71" s="193">
        <v>9.5662985247229118E-2</v>
      </c>
      <c r="D71" s="341">
        <v>60</v>
      </c>
      <c r="E71" s="341">
        <v>314.2</v>
      </c>
      <c r="F71" s="344">
        <v>47730</v>
      </c>
      <c r="G71" s="309">
        <v>56</v>
      </c>
      <c r="H71" s="309">
        <v>56</v>
      </c>
      <c r="I71" s="141"/>
      <c r="J71" s="188"/>
      <c r="K71" s="187"/>
      <c r="L71" s="187"/>
      <c r="M71" s="186"/>
      <c r="N71" s="187"/>
      <c r="O71" s="187"/>
      <c r="P71" s="204"/>
      <c r="Q71" s="203"/>
      <c r="R71" s="204"/>
      <c r="S71" s="203"/>
      <c r="U71" s="107"/>
      <c r="V71" s="107"/>
      <c r="W71" s="107"/>
      <c r="X71" s="107"/>
      <c r="Y71" s="107"/>
    </row>
    <row r="72" spans="1:25" ht="17.100000000000001" customHeight="1" x14ac:dyDescent="0.2">
      <c r="A72" s="119" t="s">
        <v>288</v>
      </c>
      <c r="B72" s="224">
        <v>1</v>
      </c>
      <c r="C72" s="193">
        <v>9.3000000000000007</v>
      </c>
      <c r="D72" s="341">
        <v>825</v>
      </c>
      <c r="E72" s="341">
        <v>4610</v>
      </c>
      <c r="F72" s="344">
        <v>680310</v>
      </c>
      <c r="G72" s="309">
        <v>14</v>
      </c>
      <c r="H72" s="309">
        <v>17</v>
      </c>
      <c r="I72" s="141"/>
      <c r="J72" s="202"/>
      <c r="K72" s="187"/>
      <c r="L72" s="187"/>
      <c r="M72" s="187"/>
      <c r="N72" s="187"/>
      <c r="O72" s="187"/>
      <c r="P72" s="204"/>
      <c r="Q72" s="203"/>
      <c r="R72" s="204"/>
      <c r="S72" s="203"/>
      <c r="U72" s="107"/>
      <c r="V72" s="107"/>
      <c r="W72" s="107"/>
      <c r="X72" s="107"/>
      <c r="Y72" s="107"/>
    </row>
    <row r="73" spans="1:25" ht="17.100000000000001" customHeight="1" x14ac:dyDescent="0.2">
      <c r="A73" s="275" t="s">
        <v>485</v>
      </c>
      <c r="B73" s="335">
        <v>1</v>
      </c>
      <c r="C73" s="336">
        <v>23.3</v>
      </c>
      <c r="D73" s="133" t="s">
        <v>232</v>
      </c>
      <c r="E73" s="133" t="s">
        <v>232</v>
      </c>
      <c r="F73" s="133">
        <v>5053942</v>
      </c>
      <c r="G73" s="311">
        <v>4</v>
      </c>
      <c r="H73" s="311">
        <v>3</v>
      </c>
      <c r="I73" s="141"/>
      <c r="J73" s="202"/>
      <c r="K73" s="187"/>
      <c r="L73" s="187"/>
      <c r="M73" s="187"/>
      <c r="N73" s="187"/>
      <c r="O73" s="187"/>
      <c r="P73" s="204"/>
      <c r="Q73" s="203"/>
      <c r="R73" s="204"/>
      <c r="S73" s="203"/>
      <c r="U73" s="107"/>
      <c r="V73" s="107"/>
      <c r="W73" s="107"/>
      <c r="X73" s="107"/>
      <c r="Y73" s="107"/>
    </row>
    <row r="74" spans="1:25" ht="17.100000000000001" customHeight="1" x14ac:dyDescent="0.2">
      <c r="A74" s="275" t="s">
        <v>44</v>
      </c>
      <c r="B74" s="308">
        <v>23</v>
      </c>
      <c r="C74" s="277">
        <v>0.5</v>
      </c>
      <c r="D74" s="134">
        <v>4</v>
      </c>
      <c r="E74" s="134">
        <v>4.8</v>
      </c>
      <c r="F74" s="133">
        <v>561</v>
      </c>
      <c r="G74" s="309">
        <v>69</v>
      </c>
      <c r="H74" s="309">
        <v>69</v>
      </c>
      <c r="I74" s="141"/>
      <c r="J74" s="207"/>
      <c r="K74" s="187"/>
      <c r="L74" s="187"/>
      <c r="M74" s="187"/>
      <c r="N74" s="187"/>
      <c r="O74" s="187"/>
      <c r="P74" s="204"/>
      <c r="Q74" s="203"/>
      <c r="R74" s="204"/>
      <c r="S74" s="203"/>
      <c r="U74" s="107"/>
      <c r="V74" s="107"/>
      <c r="W74" s="190"/>
      <c r="X74" s="190"/>
      <c r="Y74" s="107"/>
    </row>
    <row r="75" spans="1:25" ht="17.100000000000001" customHeight="1" x14ac:dyDescent="0.2">
      <c r="A75" s="184" t="s">
        <v>486</v>
      </c>
      <c r="B75" s="224">
        <v>31</v>
      </c>
      <c r="C75" s="193">
        <v>7</v>
      </c>
      <c r="D75" s="341">
        <f>20.7+43.7</f>
        <v>64.400000000000006</v>
      </c>
      <c r="E75" s="341">
        <v>52.7</v>
      </c>
      <c r="F75" s="344">
        <v>36675</v>
      </c>
      <c r="G75" s="311">
        <v>57</v>
      </c>
      <c r="H75" s="311">
        <v>58</v>
      </c>
      <c r="I75" s="141"/>
      <c r="J75" s="186"/>
      <c r="K75" s="187"/>
      <c r="L75" s="187"/>
      <c r="M75" s="187"/>
      <c r="N75" s="187"/>
      <c r="O75" s="187"/>
      <c r="P75" s="204"/>
      <c r="Q75" s="203"/>
      <c r="R75" s="204"/>
      <c r="S75" s="203"/>
      <c r="U75" s="107"/>
      <c r="V75" s="107"/>
      <c r="W75" s="107"/>
      <c r="X75" s="107"/>
      <c r="Y75" s="107"/>
    </row>
    <row r="76" spans="1:25" ht="17.100000000000001" customHeight="1" x14ac:dyDescent="0.2">
      <c r="A76" s="119" t="s">
        <v>45</v>
      </c>
      <c r="B76" s="224">
        <v>4</v>
      </c>
      <c r="C76" s="193">
        <v>7.9</v>
      </c>
      <c r="D76" s="341">
        <v>32</v>
      </c>
      <c r="E76" s="341">
        <v>628</v>
      </c>
      <c r="F76" s="344">
        <v>299063</v>
      </c>
      <c r="G76" s="309">
        <v>33</v>
      </c>
      <c r="H76" s="309">
        <v>28</v>
      </c>
      <c r="I76" s="141"/>
      <c r="J76" s="187"/>
      <c r="K76" s="187"/>
      <c r="L76" s="187"/>
      <c r="M76" s="187"/>
      <c r="N76" s="187"/>
      <c r="O76" s="187"/>
      <c r="P76" s="204"/>
      <c r="Q76" s="203"/>
      <c r="R76" s="204"/>
      <c r="S76" s="203"/>
      <c r="U76" s="107"/>
      <c r="V76" s="107"/>
      <c r="W76" s="107"/>
      <c r="X76" s="107"/>
      <c r="Y76" s="107"/>
    </row>
    <row r="77" spans="1:25" ht="17.100000000000001" customHeight="1" x14ac:dyDescent="0.2">
      <c r="A77" s="184" t="s">
        <v>46</v>
      </c>
      <c r="B77" s="224">
        <v>2</v>
      </c>
      <c r="C77" s="193">
        <v>31.6</v>
      </c>
      <c r="D77" s="341">
        <v>22</v>
      </c>
      <c r="E77" s="341">
        <v>396</v>
      </c>
      <c r="F77" s="344">
        <v>229268</v>
      </c>
      <c r="G77" s="309">
        <v>37</v>
      </c>
      <c r="H77" s="309">
        <v>32</v>
      </c>
      <c r="I77" s="141"/>
      <c r="J77" s="257"/>
      <c r="K77" s="187"/>
      <c r="L77" s="187"/>
      <c r="M77" s="187"/>
      <c r="N77" s="187"/>
      <c r="O77" s="187"/>
      <c r="P77" s="204"/>
      <c r="Q77" s="203"/>
      <c r="R77" s="204"/>
      <c r="S77" s="203"/>
      <c r="U77" s="107"/>
      <c r="V77" s="107"/>
      <c r="W77" s="107"/>
      <c r="X77" s="107"/>
      <c r="Y77" s="107"/>
    </row>
    <row r="78" spans="1:25" ht="17.100000000000001" customHeight="1" x14ac:dyDescent="0.2">
      <c r="A78" s="119" t="s">
        <v>27</v>
      </c>
      <c r="B78" s="224">
        <v>2</v>
      </c>
      <c r="C78" s="193">
        <v>32.4</v>
      </c>
      <c r="D78" s="341">
        <v>514</v>
      </c>
      <c r="E78" s="341">
        <v>2240.5</v>
      </c>
      <c r="F78" s="344">
        <v>920917</v>
      </c>
      <c r="G78" s="309">
        <v>12</v>
      </c>
      <c r="H78" s="309">
        <v>12</v>
      </c>
      <c r="I78" s="141"/>
      <c r="J78" s="202"/>
      <c r="K78" s="187"/>
      <c r="L78" s="187"/>
      <c r="M78" s="186"/>
      <c r="N78" s="187"/>
      <c r="O78" s="187"/>
      <c r="P78" s="204"/>
      <c r="Q78" s="203"/>
      <c r="R78" s="204"/>
      <c r="S78" s="203"/>
      <c r="U78" s="107"/>
      <c r="V78" s="107"/>
      <c r="W78" s="107"/>
      <c r="X78" s="107"/>
      <c r="Y78" s="107"/>
    </row>
    <row r="79" spans="1:25" ht="17.100000000000001" customHeight="1" x14ac:dyDescent="0.2">
      <c r="A79" s="119" t="s">
        <v>135</v>
      </c>
      <c r="B79" s="224">
        <v>5</v>
      </c>
      <c r="C79" s="193">
        <v>4.2</v>
      </c>
      <c r="D79" s="341">
        <v>24</v>
      </c>
      <c r="E79" s="341">
        <v>1087</v>
      </c>
      <c r="F79" s="344">
        <v>54197</v>
      </c>
      <c r="G79" s="309">
        <v>54</v>
      </c>
      <c r="H79" s="309">
        <v>51</v>
      </c>
      <c r="I79" s="141"/>
      <c r="J79" s="186"/>
      <c r="K79" s="187"/>
      <c r="L79" s="187"/>
      <c r="M79" s="187"/>
      <c r="N79" s="187"/>
      <c r="O79" s="187"/>
      <c r="P79" s="204"/>
      <c r="Q79" s="203"/>
      <c r="R79" s="204"/>
      <c r="S79" s="203"/>
      <c r="U79" s="107"/>
      <c r="V79" s="107"/>
      <c r="W79" s="107"/>
      <c r="X79" s="107"/>
      <c r="Y79" s="107"/>
    </row>
    <row r="80" spans="1:25" s="197" customFormat="1" ht="17.100000000000001" customHeight="1" thickBot="1" x14ac:dyDescent="0.25">
      <c r="A80" s="342" t="s">
        <v>132</v>
      </c>
      <c r="B80" s="334">
        <v>23</v>
      </c>
      <c r="C80" s="337">
        <v>0.49018403373132702</v>
      </c>
      <c r="D80" s="346">
        <v>100</v>
      </c>
      <c r="E80" s="346">
        <v>232.2</v>
      </c>
      <c r="F80" s="347">
        <v>44548</v>
      </c>
      <c r="G80" s="338">
        <v>59</v>
      </c>
      <c r="H80" s="338">
        <v>57</v>
      </c>
      <c r="I80" s="141"/>
      <c r="J80" s="188"/>
      <c r="K80" s="187"/>
      <c r="L80" s="187"/>
      <c r="M80" s="187"/>
      <c r="N80" s="187"/>
      <c r="O80" s="187"/>
      <c r="P80" s="204"/>
      <c r="Q80" s="204"/>
      <c r="R80" s="204"/>
      <c r="S80" s="204"/>
      <c r="T80" s="27"/>
      <c r="U80" s="200"/>
      <c r="V80" s="200"/>
      <c r="W80" s="200"/>
      <c r="X80" s="200"/>
      <c r="Y80" s="200"/>
    </row>
    <row r="81" spans="1:25" s="231" customFormat="1" ht="12" customHeight="1" x14ac:dyDescent="0.2">
      <c r="A81" s="137" t="s">
        <v>376</v>
      </c>
      <c r="B81" s="194"/>
      <c r="C81" s="194"/>
      <c r="F81" s="194"/>
      <c r="J81" s="209"/>
      <c r="K81" s="209"/>
      <c r="L81" s="209"/>
      <c r="M81" s="209"/>
      <c r="N81" s="209"/>
      <c r="O81" s="209"/>
      <c r="P81" s="210"/>
      <c r="Q81" s="210"/>
      <c r="R81" s="210"/>
      <c r="S81" s="210"/>
      <c r="T81" s="209"/>
      <c r="U81" s="211"/>
      <c r="V81" s="211"/>
      <c r="W81" s="211"/>
      <c r="X81" s="211"/>
      <c r="Y81" s="211"/>
    </row>
    <row r="82" spans="1:25" s="231" customFormat="1" ht="12" customHeight="1" x14ac:dyDescent="0.2">
      <c r="A82" s="137" t="s">
        <v>358</v>
      </c>
      <c r="B82" s="194"/>
      <c r="C82" s="194"/>
      <c r="F82" s="194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12"/>
      <c r="V82" s="212"/>
      <c r="W82" s="213"/>
      <c r="X82" s="213"/>
      <c r="Y82" s="213"/>
    </row>
    <row r="83" spans="1:25" s="59" customFormat="1" ht="12" customHeight="1" x14ac:dyDescent="0.2">
      <c r="A83" s="137" t="s">
        <v>377</v>
      </c>
      <c r="B83" s="194"/>
      <c r="C83" s="194"/>
      <c r="D83" s="231"/>
      <c r="E83" s="231"/>
      <c r="F83" s="194"/>
      <c r="G83" s="231"/>
      <c r="H83" s="231"/>
      <c r="I83" s="231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07"/>
      <c r="V83" s="107"/>
      <c r="W83" s="107"/>
      <c r="X83" s="107"/>
      <c r="Y83" s="107"/>
    </row>
    <row r="84" spans="1:25" s="59" customFormat="1" ht="12" customHeight="1" x14ac:dyDescent="0.2">
      <c r="A84" s="137" t="s">
        <v>378</v>
      </c>
      <c r="B84" s="194"/>
      <c r="C84" s="194"/>
      <c r="D84" s="231"/>
      <c r="E84" s="231"/>
      <c r="F84" s="194"/>
      <c r="G84" s="231"/>
      <c r="H84" s="231"/>
      <c r="I84" s="231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89"/>
      <c r="V84" s="189"/>
      <c r="W84" s="189"/>
      <c r="X84" s="189"/>
      <c r="Y84" s="189"/>
    </row>
    <row r="85" spans="1:25" s="59" customFormat="1" ht="12" customHeight="1" x14ac:dyDescent="0.2">
      <c r="A85" s="137" t="s">
        <v>487</v>
      </c>
      <c r="B85" s="194"/>
      <c r="C85" s="194"/>
      <c r="D85" s="231"/>
      <c r="E85" s="231"/>
      <c r="F85" s="194"/>
      <c r="G85" s="231"/>
      <c r="H85" s="231"/>
      <c r="I85" s="231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92"/>
      <c r="V85" s="192"/>
      <c r="W85" s="189"/>
      <c r="X85" s="189"/>
      <c r="Y85" s="189"/>
    </row>
    <row r="86" spans="1:25" s="59" customFormat="1" ht="12" customHeight="1" x14ac:dyDescent="0.2">
      <c r="A86" s="137" t="s">
        <v>488</v>
      </c>
      <c r="B86" s="194"/>
      <c r="C86" s="194"/>
      <c r="D86" s="231"/>
      <c r="E86" s="231"/>
      <c r="F86" s="194"/>
      <c r="G86" s="231"/>
      <c r="H86" s="231"/>
      <c r="I86" s="231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91"/>
      <c r="V86" s="191"/>
      <c r="W86" s="191"/>
      <c r="X86" s="191"/>
      <c r="Y86" s="191"/>
    </row>
    <row r="87" spans="1:25" s="59" customFormat="1" ht="12" customHeight="1" x14ac:dyDescent="0.2">
      <c r="A87" s="138" t="s">
        <v>233</v>
      </c>
      <c r="B87" s="194"/>
      <c r="C87" s="194"/>
      <c r="D87" s="372"/>
      <c r="E87" s="372"/>
      <c r="F87" s="194"/>
      <c r="G87" s="372"/>
      <c r="H87" s="372"/>
      <c r="I87" s="372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91"/>
      <c r="V87" s="191"/>
      <c r="W87" s="191"/>
      <c r="X87" s="191"/>
      <c r="Y87" s="191"/>
    </row>
    <row r="88" spans="1:25" s="59" customFormat="1" ht="12" customHeight="1" x14ac:dyDescent="0.3">
      <c r="B88" s="195"/>
      <c r="C88" s="195"/>
      <c r="D88" s="55"/>
      <c r="E88" s="55"/>
      <c r="F88" s="195"/>
      <c r="G88" s="55"/>
      <c r="H88" s="55"/>
      <c r="I88" s="55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89"/>
      <c r="V88" s="189"/>
      <c r="W88" s="189"/>
      <c r="X88" s="189"/>
      <c r="Y88" s="189"/>
    </row>
    <row r="89" spans="1:25" ht="10.199999999999999" x14ac:dyDescent="0.3">
      <c r="B89" s="196"/>
      <c r="C89" s="196"/>
      <c r="D89" s="54"/>
      <c r="E89" s="54"/>
      <c r="F89" s="196"/>
      <c r="G89" s="54"/>
      <c r="H89" s="54"/>
      <c r="I89" s="54"/>
    </row>
    <row r="90" spans="1:25" ht="21.75" customHeight="1" x14ac:dyDescent="0.3">
      <c r="D90" s="51" t="s">
        <v>227</v>
      </c>
    </row>
    <row r="92" spans="1:25" ht="10.199999999999999" x14ac:dyDescent="0.3">
      <c r="A92" s="215"/>
    </row>
  </sheetData>
  <sortState xmlns:xlrd2="http://schemas.microsoft.com/office/spreadsheetml/2017/richdata2" ref="A6:J80">
    <sortCondition ref="J6:J80"/>
    <sortCondition ref="A6:A80"/>
  </sortState>
  <customSheetViews>
    <customSheetView guid="{50CD2C38-3007-4E8A-A659-454AE61D9CFB}" scale="130" showPageBreaks="1" printArea="1">
      <pane ySplit="4" topLeftCell="A5" activePane="bottomLeft" state="frozen"/>
      <selection pane="bottomLeft" activeCell="A85" sqref="A85"/>
      <rowBreaks count="2" manualBreakCount="2">
        <brk id="35" max="16383" man="1"/>
        <brk id="67" max="16383" man="1"/>
      </rowBreaks>
      <pageMargins left="0.5" right="0.5" top="0.5" bottom="0.5" header="0.3" footer="0.3"/>
      <printOptions horizontalCentered="1"/>
      <pageSetup fitToHeight="3" orientation="portrait" r:id="rId1"/>
    </customSheetView>
    <customSheetView guid="{867B24F6-BAD6-43BC-BCC2-19DE56B84B44}" scale="120" showPageBreaks="1" printArea="1">
      <pane ySplit="4" topLeftCell="A5" activePane="bottomLeft" state="frozen"/>
      <selection pane="bottomLeft" activeCell="J5" sqref="J5"/>
      <rowBreaks count="2" manualBreakCount="2">
        <brk id="34" max="16383" man="1"/>
        <brk id="64" max="16383" man="1"/>
      </rowBreaks>
      <pageMargins left="0.5" right="0.5" top="0.5" bottom="0.5" header="0.3" footer="0.3"/>
      <printOptions horizontalCentered="1"/>
      <pageSetup fitToHeight="3" orientation="portrait" r:id="rId2"/>
    </customSheetView>
    <customSheetView guid="{94073BD0-C5DE-4F68-B048-13CD46AAA0AA}" scale="130">
      <pane ySplit="4" topLeftCell="A46" activePane="bottomLeft" state="frozen"/>
      <selection pane="bottomLeft" activeCell="F36" sqref="F36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3"/>
    </customSheetView>
    <customSheetView guid="{873DCBBA-D251-4338-AD66-8DDC08D54616}" scale="130">
      <pane ySplit="4" topLeftCell="A5" activePane="bottomLeft" state="frozen"/>
      <selection pane="bottomLeft" activeCell="I10" sqref="I10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4"/>
    </customSheetView>
    <customSheetView guid="{572EB0DD-300A-47BD-BE7D-63D572A749B1}" scale="110" showPageBreaks="1" printArea="1">
      <pane ySplit="4" topLeftCell="A5" activePane="bottomLeft" state="frozen"/>
      <selection pane="bottomLeft" activeCell="A5" sqref="A5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5"/>
    </customSheetView>
    <customSheetView guid="{9EC70E18-8C3A-46F5-BE67-33C10C055D84}" scale="130" showPageBreaks="1" printArea="1">
      <pane ySplit="4" topLeftCell="A5" activePane="bottomLeft" state="frozen"/>
      <selection pane="bottomLeft" activeCell="A21" sqref="A21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6"/>
    </customSheetView>
    <customSheetView guid="{975B6181-14C0-4E79-A572-D3DB5DEF4DCB}" scale="110" showPageBreaks="1" printArea="1" hiddenColumns="1">
      <pane ySplit="4" topLeftCell="A41" activePane="bottomLeft" state="frozen"/>
      <selection pane="bottomLeft" activeCell="F45" sqref="F45"/>
      <rowBreaks count="2" manualBreakCount="2">
        <brk id="35" max="16383" man="1"/>
        <brk id="67" max="16383" man="1"/>
      </rowBreaks>
      <pageMargins left="0.5" right="0.5" top="0.5" bottom="0.5" header="0.3" footer="0.3"/>
      <printOptions horizontalCentered="1"/>
      <pageSetup fitToHeight="3" orientation="portrait" r:id="rId7"/>
    </customSheetView>
  </customSheetViews>
  <mergeCells count="9">
    <mergeCell ref="A1:H1"/>
    <mergeCell ref="A2:A4"/>
    <mergeCell ref="G2:H2"/>
    <mergeCell ref="B3:B4"/>
    <mergeCell ref="C3:C4"/>
    <mergeCell ref="D3:D4"/>
    <mergeCell ref="E3:E4"/>
    <mergeCell ref="F3:F4"/>
    <mergeCell ref="G4:H4"/>
  </mergeCells>
  <printOptions horizontalCentered="1"/>
  <pageMargins left="0.5" right="0.5" top="0.5" bottom="0.5" header="0.3" footer="0.3"/>
  <pageSetup scale="99" fitToHeight="3" orientation="portrait" r:id="rId8"/>
  <rowBreaks count="2" manualBreakCount="2">
    <brk id="34" max="7" man="1"/>
    <brk id="64" max="7" man="1"/>
  </rowBreaks>
  <legacy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M25"/>
  <sheetViews>
    <sheetView zoomScaleNormal="100" zoomScaleSheetLayoutView="110" workbookViewId="0">
      <selection sqref="A1:H1"/>
    </sheetView>
  </sheetViews>
  <sheetFormatPr defaultColWidth="17.6640625" defaultRowHeight="15.75" customHeight="1" x14ac:dyDescent="0.3"/>
  <cols>
    <col min="1" max="1" width="32.44140625" style="36" customWidth="1"/>
    <col min="2" max="2" width="9.6640625" style="36" customWidth="1"/>
    <col min="3" max="3" width="11.5546875" style="36" bestFit="1" customWidth="1"/>
    <col min="4" max="4" width="15.6640625" style="36" customWidth="1"/>
    <col min="5" max="5" width="11.109375" style="36" hidden="1" customWidth="1"/>
    <col min="6" max="6" width="13" style="36" customWidth="1"/>
    <col min="7" max="8" width="7.6640625" style="36" customWidth="1"/>
    <col min="9" max="9" width="3.6640625" style="36" customWidth="1"/>
    <col min="10" max="10" width="17.6640625" style="285"/>
    <col min="11" max="16384" width="17.6640625" style="36"/>
  </cols>
  <sheetData>
    <row r="1" spans="1:13" ht="16.5" customHeight="1" x14ac:dyDescent="0.3">
      <c r="A1" s="386" t="s">
        <v>379</v>
      </c>
      <c r="B1" s="386"/>
      <c r="C1" s="386"/>
      <c r="D1" s="386"/>
      <c r="E1" s="386"/>
      <c r="F1" s="386"/>
      <c r="G1" s="386"/>
      <c r="H1" s="386"/>
      <c r="I1" s="154"/>
      <c r="J1" s="283"/>
      <c r="K1" s="152"/>
      <c r="L1" s="152"/>
      <c r="M1" s="152"/>
    </row>
    <row r="2" spans="1:13" ht="23.25" customHeight="1" x14ac:dyDescent="0.3">
      <c r="A2" s="416" t="s">
        <v>19</v>
      </c>
      <c r="B2" s="260" t="s">
        <v>226</v>
      </c>
      <c r="C2" s="260" t="s">
        <v>489</v>
      </c>
      <c r="D2" s="390" t="s">
        <v>100</v>
      </c>
      <c r="E2" s="390"/>
      <c r="F2" s="260" t="s">
        <v>225</v>
      </c>
      <c r="G2" s="390" t="s">
        <v>280</v>
      </c>
      <c r="H2" s="390"/>
      <c r="I2" s="154"/>
      <c r="J2" s="283"/>
      <c r="K2" s="152"/>
      <c r="L2" s="152"/>
      <c r="M2" s="152"/>
    </row>
    <row r="3" spans="1:13" ht="12.75" customHeight="1" x14ac:dyDescent="0.3">
      <c r="A3" s="416"/>
      <c r="B3" s="427" t="s">
        <v>84</v>
      </c>
      <c r="C3" s="427" t="s">
        <v>85</v>
      </c>
      <c r="D3" s="427" t="s">
        <v>101</v>
      </c>
      <c r="E3" s="427"/>
      <c r="F3" s="425">
        <v>1000</v>
      </c>
      <c r="G3" s="260">
        <v>2019</v>
      </c>
      <c r="H3" s="260">
        <v>2020</v>
      </c>
      <c r="I3" s="27"/>
      <c r="J3" s="284"/>
      <c r="K3" s="98"/>
      <c r="L3" s="152"/>
      <c r="M3" s="152"/>
    </row>
    <row r="4" spans="1:13" ht="12" customHeight="1" x14ac:dyDescent="0.3">
      <c r="A4" s="389"/>
      <c r="B4" s="421"/>
      <c r="C4" s="421"/>
      <c r="D4" s="421"/>
      <c r="E4" s="421"/>
      <c r="F4" s="426"/>
      <c r="G4" s="428" t="s">
        <v>84</v>
      </c>
      <c r="H4" s="428"/>
      <c r="I4" s="27"/>
      <c r="J4" s="284"/>
      <c r="K4" s="98"/>
      <c r="L4" s="152"/>
      <c r="M4" s="152"/>
    </row>
    <row r="5" spans="1:13" ht="13.2" customHeight="1" x14ac:dyDescent="0.3">
      <c r="A5" s="429" t="s">
        <v>208</v>
      </c>
      <c r="B5" s="429"/>
      <c r="C5" s="429"/>
      <c r="D5" s="430"/>
      <c r="E5" s="430"/>
      <c r="F5" s="348"/>
      <c r="G5" s="349"/>
      <c r="H5" s="349"/>
      <c r="I5" s="48" t="s">
        <v>227</v>
      </c>
      <c r="J5" s="283"/>
      <c r="K5" s="98"/>
      <c r="L5" s="152"/>
      <c r="M5" s="152"/>
    </row>
    <row r="6" spans="1:13" ht="13.2" customHeight="1" x14ac:dyDescent="0.3">
      <c r="A6" s="123" t="s">
        <v>354</v>
      </c>
      <c r="B6" s="263">
        <v>6</v>
      </c>
      <c r="C6" s="264">
        <v>2.8</v>
      </c>
      <c r="D6" s="224" t="s">
        <v>232</v>
      </c>
      <c r="E6" s="224"/>
      <c r="F6" s="224">
        <v>12913</v>
      </c>
      <c r="G6" s="98">
        <v>66</v>
      </c>
      <c r="H6" s="98">
        <v>66</v>
      </c>
      <c r="I6" s="254"/>
      <c r="J6" s="282"/>
      <c r="K6" s="98"/>
    </row>
    <row r="7" spans="1:13" ht="13.2" customHeight="1" x14ac:dyDescent="0.3">
      <c r="A7" s="123" t="s">
        <v>216</v>
      </c>
      <c r="B7" s="263">
        <v>9</v>
      </c>
      <c r="C7" s="264">
        <v>3.2</v>
      </c>
      <c r="D7" s="224" t="s">
        <v>232</v>
      </c>
      <c r="E7" s="224"/>
      <c r="F7" s="224">
        <v>703526</v>
      </c>
      <c r="G7" s="98">
        <v>13</v>
      </c>
      <c r="H7" s="98">
        <v>16</v>
      </c>
      <c r="I7" s="254"/>
      <c r="J7" s="282"/>
      <c r="K7" s="98"/>
    </row>
    <row r="8" spans="1:13" ht="13.2" customHeight="1" x14ac:dyDescent="0.3">
      <c r="A8" s="123" t="s">
        <v>23</v>
      </c>
      <c r="B8" s="263">
        <v>7</v>
      </c>
      <c r="C8" s="264">
        <v>4.3</v>
      </c>
      <c r="D8" s="224">
        <v>2664500</v>
      </c>
      <c r="E8" s="224"/>
      <c r="F8" s="224">
        <v>2737342</v>
      </c>
      <c r="G8" s="98">
        <v>5</v>
      </c>
      <c r="H8" s="98">
        <v>6</v>
      </c>
      <c r="I8" s="254"/>
      <c r="J8" s="282"/>
      <c r="K8" s="98"/>
    </row>
    <row r="9" spans="1:13" ht="13.2" customHeight="1" x14ac:dyDescent="0.3">
      <c r="A9" s="123" t="s">
        <v>235</v>
      </c>
      <c r="B9" s="265">
        <v>23</v>
      </c>
      <c r="C9" s="264">
        <v>0.3</v>
      </c>
      <c r="D9" s="224" t="s">
        <v>232</v>
      </c>
      <c r="E9" s="224"/>
      <c r="F9" s="224">
        <v>51</v>
      </c>
      <c r="G9" s="98">
        <v>70</v>
      </c>
      <c r="H9" s="98">
        <v>70</v>
      </c>
      <c r="I9" s="254"/>
      <c r="J9" s="282"/>
      <c r="K9" s="98"/>
    </row>
    <row r="10" spans="1:13" ht="13.2" customHeight="1" x14ac:dyDescent="0.3">
      <c r="A10" s="123" t="s">
        <v>136</v>
      </c>
      <c r="B10" s="263">
        <v>31</v>
      </c>
      <c r="C10" s="264">
        <v>0.1</v>
      </c>
      <c r="D10" s="224">
        <v>36839</v>
      </c>
      <c r="E10" s="224"/>
      <c r="F10" s="224">
        <v>18051</v>
      </c>
      <c r="G10" s="98">
        <v>62</v>
      </c>
      <c r="H10" s="98">
        <v>65</v>
      </c>
      <c r="I10" s="254"/>
      <c r="J10" s="282"/>
      <c r="K10" s="98"/>
    </row>
    <row r="11" spans="1:13" ht="13.2" customHeight="1" x14ac:dyDescent="0.3">
      <c r="A11" s="123" t="s">
        <v>53</v>
      </c>
      <c r="B11" s="263">
        <v>2</v>
      </c>
      <c r="C11" s="264">
        <v>8.1</v>
      </c>
      <c r="D11" s="224">
        <v>13760</v>
      </c>
      <c r="E11" s="224"/>
      <c r="F11" s="224">
        <v>24493</v>
      </c>
      <c r="G11" s="98">
        <v>63</v>
      </c>
      <c r="H11" s="98">
        <v>60</v>
      </c>
      <c r="I11" s="14"/>
      <c r="J11" s="282"/>
      <c r="K11" s="98"/>
    </row>
    <row r="12" spans="1:13" ht="13.2" customHeight="1" x14ac:dyDescent="0.3">
      <c r="A12" s="123" t="s">
        <v>20</v>
      </c>
      <c r="B12" s="263">
        <v>1</v>
      </c>
      <c r="C12" s="264">
        <v>18.399999999999999</v>
      </c>
      <c r="D12" s="224">
        <v>41252000</v>
      </c>
      <c r="E12" s="224"/>
      <c r="F12" s="224">
        <v>7466612</v>
      </c>
      <c r="G12" s="98">
        <v>1</v>
      </c>
      <c r="H12" s="98">
        <v>1</v>
      </c>
      <c r="I12" s="254"/>
      <c r="J12" s="282"/>
      <c r="K12" s="98"/>
    </row>
    <row r="13" spans="1:13" ht="13.2" customHeight="1" x14ac:dyDescent="0.3">
      <c r="A13" s="123" t="s">
        <v>115</v>
      </c>
      <c r="B13" s="265" t="s">
        <v>232</v>
      </c>
      <c r="C13" s="264" t="s">
        <v>232</v>
      </c>
      <c r="D13" s="224" t="s">
        <v>232</v>
      </c>
      <c r="E13" s="224"/>
      <c r="F13" s="224" t="s">
        <v>232</v>
      </c>
      <c r="G13" s="350" t="s">
        <v>232</v>
      </c>
      <c r="H13" s="350" t="s">
        <v>232</v>
      </c>
      <c r="I13" s="254"/>
      <c r="J13" s="282"/>
      <c r="K13" s="98"/>
    </row>
    <row r="14" spans="1:13" ht="13.2" customHeight="1" x14ac:dyDescent="0.3">
      <c r="A14" s="123" t="s">
        <v>55</v>
      </c>
      <c r="B14" s="263">
        <v>10</v>
      </c>
      <c r="C14" s="264">
        <v>3.2</v>
      </c>
      <c r="D14" s="224">
        <v>232000</v>
      </c>
      <c r="E14" s="224"/>
      <c r="F14" s="224">
        <v>164488</v>
      </c>
      <c r="G14" s="98">
        <v>40</v>
      </c>
      <c r="H14" s="98">
        <v>40</v>
      </c>
      <c r="I14" s="254"/>
      <c r="J14" s="282"/>
      <c r="K14" s="98"/>
    </row>
    <row r="15" spans="1:13" ht="13.2" customHeight="1" x14ac:dyDescent="0.3">
      <c r="A15" s="123" t="s">
        <v>236</v>
      </c>
      <c r="B15" s="265">
        <v>3</v>
      </c>
      <c r="C15" s="264">
        <v>10.9</v>
      </c>
      <c r="D15" s="224">
        <v>2000</v>
      </c>
      <c r="E15" s="224"/>
      <c r="F15" s="224">
        <v>4200</v>
      </c>
      <c r="G15" s="98">
        <v>68</v>
      </c>
      <c r="H15" s="98">
        <v>68</v>
      </c>
      <c r="I15" s="14"/>
      <c r="J15" s="282"/>
      <c r="K15" s="98"/>
    </row>
    <row r="16" spans="1:13" ht="13.2" customHeight="1" x14ac:dyDescent="0.3">
      <c r="A16" s="123" t="s">
        <v>355</v>
      </c>
      <c r="B16" s="265">
        <v>2</v>
      </c>
      <c r="C16" s="264">
        <v>8.9</v>
      </c>
      <c r="D16" s="432" t="s">
        <v>232</v>
      </c>
      <c r="E16" s="432"/>
      <c r="F16" s="224">
        <v>521182</v>
      </c>
      <c r="G16" s="224">
        <v>20</v>
      </c>
      <c r="H16" s="224">
        <v>20</v>
      </c>
      <c r="I16" s="254"/>
      <c r="J16" s="282"/>
      <c r="K16" s="98"/>
    </row>
    <row r="17" spans="1:9" ht="13.2" customHeight="1" x14ac:dyDescent="0.3">
      <c r="A17" s="124"/>
      <c r="B17" s="265"/>
      <c r="C17" s="264"/>
      <c r="D17" s="431" t="s">
        <v>356</v>
      </c>
      <c r="E17" s="431"/>
      <c r="F17" s="350"/>
      <c r="G17" s="350"/>
      <c r="H17" s="99"/>
      <c r="I17" s="14"/>
    </row>
    <row r="18" spans="1:9" ht="13.2" customHeight="1" x14ac:dyDescent="0.3">
      <c r="A18" s="124" t="s">
        <v>102</v>
      </c>
      <c r="B18" s="265">
        <v>10</v>
      </c>
      <c r="C18" s="264">
        <v>4.9000000000000004</v>
      </c>
      <c r="D18" s="432">
        <v>3933000</v>
      </c>
      <c r="E18" s="432"/>
      <c r="F18" s="224">
        <v>424976</v>
      </c>
      <c r="G18" s="350">
        <v>27</v>
      </c>
      <c r="H18" s="350">
        <v>21</v>
      </c>
    </row>
    <row r="19" spans="1:9" ht="3" customHeight="1" thickBot="1" x14ac:dyDescent="0.35">
      <c r="A19" s="125"/>
      <c r="B19" s="126"/>
      <c r="C19" s="102"/>
      <c r="D19" s="422"/>
      <c r="E19" s="422"/>
      <c r="F19" s="261"/>
      <c r="G19" s="266"/>
      <c r="H19" s="266"/>
    </row>
    <row r="20" spans="1:9" ht="2.4" customHeight="1" x14ac:dyDescent="0.3">
      <c r="A20" s="423"/>
      <c r="B20" s="424"/>
      <c r="C20" s="424"/>
      <c r="D20" s="424"/>
      <c r="E20" s="424"/>
      <c r="F20" s="424"/>
      <c r="G20" s="423"/>
      <c r="H20" s="423"/>
    </row>
    <row r="21" spans="1:9" ht="12" customHeight="1" x14ac:dyDescent="0.3">
      <c r="A21" s="262" t="s">
        <v>380</v>
      </c>
      <c r="B21" s="117"/>
      <c r="C21" s="117"/>
      <c r="D21" s="117"/>
      <c r="E21" s="117"/>
      <c r="F21" s="117"/>
      <c r="G21" s="117"/>
      <c r="H21" s="117"/>
    </row>
    <row r="22" spans="1:9" ht="12" customHeight="1" x14ac:dyDescent="0.3">
      <c r="A22" s="117" t="s">
        <v>361</v>
      </c>
    </row>
    <row r="23" spans="1:9" ht="12" customHeight="1" x14ac:dyDescent="0.3">
      <c r="A23" s="319" t="s">
        <v>381</v>
      </c>
    </row>
    <row r="24" spans="1:9" ht="12" customHeight="1" x14ac:dyDescent="0.3">
      <c r="A24" s="117" t="s">
        <v>378</v>
      </c>
    </row>
    <row r="25" spans="1:9" ht="12" customHeight="1" x14ac:dyDescent="0.3">
      <c r="A25" s="117" t="s">
        <v>237</v>
      </c>
    </row>
  </sheetData>
  <customSheetViews>
    <customSheetView guid="{50CD2C38-3007-4E8A-A659-454AE61D9CFB}" scale="125" showPageBreaks="1" fitToPage="1" printArea="1" hiddenColumns="1">
      <selection activeCell="D6" sqref="D6:E16"/>
      <pageMargins left="0.5" right="0.5" top="0.5" bottom="0.5" header="0.3" footer="0.3"/>
      <pageSetup scale="98" orientation="portrait" r:id="rId1"/>
    </customSheetView>
    <customSheetView guid="{867B24F6-BAD6-43BC-BCC2-19DE56B84B44}" scale="125" showPageBreaks="1" fitToPage="1" printArea="1" hiddenColumns="1">
      <selection activeCell="D6" sqref="D6:E16"/>
      <pageMargins left="0.5" right="0.5" top="0.5" bottom="0.5" header="0.3" footer="0.3"/>
      <pageSetup scale="98" orientation="portrait" r:id="rId2"/>
    </customSheetView>
    <customSheetView guid="{94073BD0-C5DE-4F68-B048-13CD46AAA0AA}" scale="125" fitToPage="1" hiddenColumns="1">
      <selection activeCell="G4" sqref="G4:H4"/>
      <pageMargins left="0.5" right="0.5" top="0.5" bottom="0.5" header="0.3" footer="0.3"/>
      <pageSetup scale="98" orientation="portrait" r:id="rId3"/>
    </customSheetView>
    <customSheetView guid="{873DCBBA-D251-4338-AD66-8DDC08D54616}" scale="125" fitToPage="1" hiddenColumns="1">
      <selection activeCell="G4" sqref="G4:H4"/>
      <pageMargins left="0.5" right="0.5" top="0.5" bottom="0.5" header="0.3" footer="0.3"/>
      <pageSetup scale="98" orientation="portrait" r:id="rId4"/>
    </customSheetView>
    <customSheetView guid="{572EB0DD-300A-47BD-BE7D-63D572A749B1}" scale="125" showPageBreaks="1" fitToPage="1" printArea="1" hiddenColumns="1">
      <selection activeCell="F25" sqref="F25"/>
      <pageMargins left="0.5" right="0.5" top="0.5" bottom="0.5" header="0.3" footer="0.3"/>
      <pageSetup scale="98" orientation="portrait" r:id="rId5"/>
    </customSheetView>
    <customSheetView guid="{9EC70E18-8C3A-46F5-BE67-33C10C055D84}" scale="125" showPageBreaks="1" fitToPage="1" printArea="1" hiddenColumns="1">
      <selection activeCell="G4" sqref="G4:H4"/>
      <pageMargins left="0.5" right="0.5" top="0.5" bottom="0.5" header="0.3" footer="0.3"/>
      <pageSetup scale="98" orientation="portrait" r:id="rId6"/>
    </customSheetView>
    <customSheetView guid="{975B6181-14C0-4E79-A572-D3DB5DEF4DCB}" scale="125" showPageBreaks="1" fitToPage="1" printArea="1" hiddenColumns="1">
      <selection activeCell="D6" sqref="D6:E16"/>
      <pageMargins left="0.5" right="0.5" top="0.5" bottom="0.5" header="0.3" footer="0.3"/>
      <pageSetup scale="40" orientation="portrait" r:id="rId7"/>
    </customSheetView>
  </customSheetViews>
  <mergeCells count="16">
    <mergeCell ref="D19:E19"/>
    <mergeCell ref="A20:H20"/>
    <mergeCell ref="A1:H1"/>
    <mergeCell ref="F3:F4"/>
    <mergeCell ref="B3:B4"/>
    <mergeCell ref="C3:C4"/>
    <mergeCell ref="D3:E4"/>
    <mergeCell ref="A2:A4"/>
    <mergeCell ref="G2:H2"/>
    <mergeCell ref="G4:H4"/>
    <mergeCell ref="D2:E2"/>
    <mergeCell ref="A5:C5"/>
    <mergeCell ref="D5:E5"/>
    <mergeCell ref="D17:E17"/>
    <mergeCell ref="D16:E16"/>
    <mergeCell ref="D18:E18"/>
  </mergeCells>
  <pageMargins left="0.5" right="0.5" top="0.5" bottom="0.5" header="0.3" footer="0.3"/>
  <pageSetup scale="99" orientation="portrait"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  <pageSetUpPr fitToPage="1"/>
  </sheetPr>
  <dimension ref="A1:M32"/>
  <sheetViews>
    <sheetView zoomScale="120" zoomScaleNormal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XFD1"/>
    </sheetView>
  </sheetViews>
  <sheetFormatPr defaultColWidth="9.109375" defaultRowHeight="18" customHeight="1" x14ac:dyDescent="0.3"/>
  <cols>
    <col min="1" max="1" width="12.44140625" style="36" bestFit="1" customWidth="1"/>
    <col min="2" max="3" width="10.5546875" style="36" bestFit="1" customWidth="1"/>
    <col min="4" max="4" width="10.109375" style="36" bestFit="1" customWidth="1"/>
    <col min="5" max="5" width="9.5546875" style="36" bestFit="1" customWidth="1"/>
    <col min="6" max="8" width="10.5546875" style="36" bestFit="1" customWidth="1"/>
    <col min="9" max="10" width="9.109375" style="36"/>
    <col min="11" max="11" width="11.109375" style="36" bestFit="1" customWidth="1"/>
    <col min="12" max="16384" width="9.109375" style="36"/>
  </cols>
  <sheetData>
    <row r="1" spans="1:11" ht="16.5" customHeight="1" x14ac:dyDescent="0.3">
      <c r="A1" s="386" t="s">
        <v>374</v>
      </c>
      <c r="B1" s="386"/>
      <c r="C1" s="386"/>
      <c r="D1" s="386"/>
      <c r="E1" s="386"/>
      <c r="F1" s="386"/>
      <c r="G1" s="386"/>
      <c r="H1" s="386"/>
      <c r="I1" s="386"/>
    </row>
    <row r="2" spans="1:11" ht="18" customHeight="1" x14ac:dyDescent="0.3">
      <c r="A2" s="390" t="s">
        <v>68</v>
      </c>
      <c r="B2" s="390" t="s">
        <v>69</v>
      </c>
      <c r="C2" s="390" t="s">
        <v>70</v>
      </c>
      <c r="D2" s="390" t="s">
        <v>111</v>
      </c>
      <c r="E2" s="390"/>
      <c r="F2" s="390"/>
      <c r="G2" s="390"/>
      <c r="H2" s="390" t="s">
        <v>71</v>
      </c>
      <c r="I2" s="390" t="s">
        <v>72</v>
      </c>
    </row>
    <row r="3" spans="1:11" ht="13.2" customHeight="1" x14ac:dyDescent="0.3">
      <c r="A3" s="390"/>
      <c r="B3" s="390"/>
      <c r="C3" s="390"/>
      <c r="D3" s="61" t="s">
        <v>73</v>
      </c>
      <c r="E3" s="61" t="s">
        <v>74</v>
      </c>
      <c r="F3" s="439" t="s">
        <v>75</v>
      </c>
      <c r="G3" s="61" t="s">
        <v>71</v>
      </c>
      <c r="H3" s="390"/>
      <c r="I3" s="390"/>
    </row>
    <row r="4" spans="1:11" ht="13.2" customHeight="1" x14ac:dyDescent="0.3">
      <c r="A4" s="438"/>
      <c r="B4" s="438"/>
      <c r="C4" s="438"/>
      <c r="D4" s="62">
        <v>249999</v>
      </c>
      <c r="E4" s="62">
        <v>499999</v>
      </c>
      <c r="F4" s="428"/>
      <c r="G4" s="63" t="s">
        <v>76</v>
      </c>
      <c r="H4" s="438"/>
      <c r="I4" s="438"/>
    </row>
    <row r="5" spans="1:11" ht="4.5" customHeight="1" x14ac:dyDescent="0.3">
      <c r="A5" s="19"/>
      <c r="B5" s="435"/>
      <c r="C5" s="435"/>
      <c r="D5" s="435"/>
      <c r="E5" s="435"/>
      <c r="F5" s="435"/>
      <c r="G5" s="435"/>
      <c r="H5" s="435"/>
      <c r="I5" s="19"/>
    </row>
    <row r="6" spans="1:11" ht="13.95" customHeight="1" x14ac:dyDescent="0.3">
      <c r="A6" s="64" t="s">
        <v>112</v>
      </c>
      <c r="B6" s="436" t="s">
        <v>77</v>
      </c>
      <c r="C6" s="436"/>
      <c r="D6" s="436"/>
      <c r="E6" s="436"/>
      <c r="F6" s="436"/>
      <c r="G6" s="436"/>
      <c r="H6" s="436"/>
      <c r="I6" s="19"/>
    </row>
    <row r="7" spans="1:11" ht="13.95" customHeight="1" x14ac:dyDescent="0.3">
      <c r="A7" s="57">
        <v>2011</v>
      </c>
      <c r="B7" s="274">
        <v>35600</v>
      </c>
      <c r="C7" s="274">
        <v>26300</v>
      </c>
      <c r="D7" s="274">
        <v>6600</v>
      </c>
      <c r="E7" s="274">
        <v>3900</v>
      </c>
      <c r="F7" s="274">
        <v>9100</v>
      </c>
      <c r="G7" s="274">
        <v>19600</v>
      </c>
      <c r="H7" s="274">
        <v>81500</v>
      </c>
      <c r="I7" s="224" t="s">
        <v>232</v>
      </c>
    </row>
    <row r="8" spans="1:11" ht="13.95" customHeight="1" x14ac:dyDescent="0.3">
      <c r="A8" s="57">
        <v>2012</v>
      </c>
      <c r="B8" s="274">
        <v>30800</v>
      </c>
      <c r="C8" s="274">
        <v>26100</v>
      </c>
      <c r="D8" s="274">
        <v>7200</v>
      </c>
      <c r="E8" s="274">
        <v>4200</v>
      </c>
      <c r="F8" s="274">
        <v>9600</v>
      </c>
      <c r="G8" s="274">
        <v>21000</v>
      </c>
      <c r="H8" s="274">
        <v>77900</v>
      </c>
      <c r="I8" s="224" t="s">
        <v>232</v>
      </c>
    </row>
    <row r="9" spans="1:11" ht="13.95" customHeight="1" x14ac:dyDescent="0.3">
      <c r="A9" s="57">
        <v>2013</v>
      </c>
      <c r="B9" s="313">
        <v>30400</v>
      </c>
      <c r="C9" s="313">
        <v>26900</v>
      </c>
      <c r="D9" s="313">
        <v>6800</v>
      </c>
      <c r="E9" s="313">
        <v>4100</v>
      </c>
      <c r="F9" s="313">
        <v>9700</v>
      </c>
      <c r="G9" s="313">
        <v>20600</v>
      </c>
      <c r="H9" s="313">
        <v>77900</v>
      </c>
      <c r="I9" s="224" t="s">
        <v>232</v>
      </c>
    </row>
    <row r="10" spans="1:11" ht="13.95" customHeight="1" x14ac:dyDescent="0.3">
      <c r="A10" s="57">
        <v>2014</v>
      </c>
      <c r="B10" s="313">
        <v>30300</v>
      </c>
      <c r="C10" s="313">
        <v>26500</v>
      </c>
      <c r="D10" s="313">
        <v>6300</v>
      </c>
      <c r="E10" s="313">
        <v>4500</v>
      </c>
      <c r="F10" s="313">
        <v>9800</v>
      </c>
      <c r="G10" s="313">
        <v>20600</v>
      </c>
      <c r="H10" s="313">
        <v>77400</v>
      </c>
      <c r="I10" s="224" t="s">
        <v>232</v>
      </c>
    </row>
    <row r="11" spans="1:11" ht="13.95" customHeight="1" x14ac:dyDescent="0.3">
      <c r="A11" s="57">
        <v>2015</v>
      </c>
      <c r="B11" s="313">
        <v>30400</v>
      </c>
      <c r="C11" s="313">
        <v>26400</v>
      </c>
      <c r="D11" s="313">
        <v>6100</v>
      </c>
      <c r="E11" s="313">
        <v>4600</v>
      </c>
      <c r="F11" s="313">
        <v>9900</v>
      </c>
      <c r="G11" s="313">
        <v>20600</v>
      </c>
      <c r="H11" s="313">
        <v>77400</v>
      </c>
      <c r="I11" s="224" t="s">
        <v>232</v>
      </c>
    </row>
    <row r="12" spans="1:11" ht="13.95" customHeight="1" x14ac:dyDescent="0.3">
      <c r="A12" s="57">
        <v>2016</v>
      </c>
      <c r="B12" s="313">
        <v>29500</v>
      </c>
      <c r="C12" s="313">
        <v>26200</v>
      </c>
      <c r="D12" s="313">
        <v>6300</v>
      </c>
      <c r="E12" s="313">
        <v>4700</v>
      </c>
      <c r="F12" s="313">
        <v>10000</v>
      </c>
      <c r="G12" s="313">
        <v>21000</v>
      </c>
      <c r="H12" s="313">
        <v>76700</v>
      </c>
      <c r="I12" s="224" t="s">
        <v>232</v>
      </c>
      <c r="J12" s="39"/>
    </row>
    <row r="13" spans="1:11" ht="13.95" customHeight="1" x14ac:dyDescent="0.3">
      <c r="A13" s="57">
        <v>2017</v>
      </c>
      <c r="B13" s="313">
        <v>27200</v>
      </c>
      <c r="C13" s="313">
        <v>22800</v>
      </c>
      <c r="D13" s="313">
        <v>6700</v>
      </c>
      <c r="E13" s="313">
        <v>4100</v>
      </c>
      <c r="F13" s="313">
        <f>3300+6400</f>
        <v>9700</v>
      </c>
      <c r="G13" s="313">
        <f>+F13+E13+D13</f>
        <v>20500</v>
      </c>
      <c r="H13" s="313">
        <v>70500</v>
      </c>
      <c r="I13" s="224" t="s">
        <v>232</v>
      </c>
      <c r="J13" s="181"/>
    </row>
    <row r="14" spans="1:11" ht="13.95" customHeight="1" x14ac:dyDescent="0.3">
      <c r="A14" s="57">
        <v>2018</v>
      </c>
      <c r="B14" s="308">
        <v>26400</v>
      </c>
      <c r="C14" s="308">
        <v>22500</v>
      </c>
      <c r="D14" s="308">
        <v>6450</v>
      </c>
      <c r="E14" s="308">
        <v>3900</v>
      </c>
      <c r="F14" s="308">
        <f>3550+6600</f>
        <v>10150</v>
      </c>
      <c r="G14" s="308">
        <f>+F14+E14+D14</f>
        <v>20500</v>
      </c>
      <c r="H14" s="308">
        <v>69400</v>
      </c>
      <c r="I14" s="224" t="s">
        <v>232</v>
      </c>
      <c r="J14" s="254"/>
    </row>
    <row r="15" spans="1:11" ht="13.95" customHeight="1" x14ac:dyDescent="0.3">
      <c r="A15" s="57">
        <v>2019</v>
      </c>
      <c r="B15" s="308">
        <v>27200</v>
      </c>
      <c r="C15" s="308">
        <v>22600</v>
      </c>
      <c r="D15" s="308">
        <v>6500</v>
      </c>
      <c r="E15" s="308">
        <v>4000</v>
      </c>
      <c r="F15" s="308">
        <f>3200+6400</f>
        <v>9600</v>
      </c>
      <c r="G15" s="308">
        <f>+F15+E15+D15</f>
        <v>20100</v>
      </c>
      <c r="H15" s="308">
        <v>69900</v>
      </c>
      <c r="I15" s="224" t="s">
        <v>232</v>
      </c>
      <c r="J15" s="254"/>
    </row>
    <row r="16" spans="1:11" ht="13.95" customHeight="1" x14ac:dyDescent="0.3">
      <c r="A16" s="57">
        <v>2020</v>
      </c>
      <c r="B16" s="313">
        <v>27000</v>
      </c>
      <c r="C16" s="313">
        <v>22500</v>
      </c>
      <c r="D16" s="313">
        <v>6400</v>
      </c>
      <c r="E16" s="313">
        <v>4000</v>
      </c>
      <c r="F16" s="313">
        <f>3300+6400</f>
        <v>9700</v>
      </c>
      <c r="G16" s="308">
        <f>+F16+E16+D16</f>
        <v>20100</v>
      </c>
      <c r="H16" s="313">
        <v>69600</v>
      </c>
      <c r="I16" s="224" t="s">
        <v>232</v>
      </c>
      <c r="J16" s="254"/>
      <c r="K16" s="66"/>
    </row>
    <row r="17" spans="1:13" ht="8.25" customHeight="1" x14ac:dyDescent="0.3">
      <c r="A17" s="19"/>
      <c r="B17" s="437"/>
      <c r="C17" s="437"/>
      <c r="D17" s="437"/>
      <c r="E17" s="437"/>
      <c r="F17" s="437"/>
      <c r="G17" s="437"/>
      <c r="H17" s="437"/>
      <c r="I17" s="19"/>
      <c r="J17" s="39"/>
      <c r="M17" s="67"/>
    </row>
    <row r="18" spans="1:13" ht="13.95" customHeight="1" x14ac:dyDescent="0.3">
      <c r="A18" s="64" t="s">
        <v>113</v>
      </c>
      <c r="B18" s="436" t="s">
        <v>78</v>
      </c>
      <c r="C18" s="436"/>
      <c r="D18" s="436"/>
      <c r="E18" s="436"/>
      <c r="F18" s="436"/>
      <c r="G18" s="436"/>
      <c r="H18" s="436"/>
      <c r="I18" s="106" t="s">
        <v>79</v>
      </c>
    </row>
    <row r="19" spans="1:13" ht="13.95" customHeight="1" x14ac:dyDescent="0.3">
      <c r="A19" s="57">
        <v>2011</v>
      </c>
      <c r="B19" s="274">
        <v>1800</v>
      </c>
      <c r="C19" s="274">
        <v>4700</v>
      </c>
      <c r="D19" s="274">
        <v>3700</v>
      </c>
      <c r="E19" s="274">
        <v>2800</v>
      </c>
      <c r="F19" s="274">
        <v>12400</v>
      </c>
      <c r="G19" s="314">
        <v>18900</v>
      </c>
      <c r="H19" s="274">
        <v>25400</v>
      </c>
      <c r="I19" s="57">
        <v>312</v>
      </c>
      <c r="J19" s="254"/>
    </row>
    <row r="20" spans="1:13" ht="13.95" customHeight="1" x14ac:dyDescent="0.3">
      <c r="A20" s="57">
        <v>2012</v>
      </c>
      <c r="B20" s="274">
        <v>1720</v>
      </c>
      <c r="C20" s="274">
        <v>4560</v>
      </c>
      <c r="D20" s="274">
        <v>3460</v>
      </c>
      <c r="E20" s="274">
        <v>2460</v>
      </c>
      <c r="F20" s="274">
        <v>13400</v>
      </c>
      <c r="G20" s="274">
        <v>19320</v>
      </c>
      <c r="H20" s="274">
        <v>25600</v>
      </c>
      <c r="I20" s="57">
        <v>329</v>
      </c>
      <c r="J20" s="254"/>
    </row>
    <row r="21" spans="1:13" ht="13.95" customHeight="1" x14ac:dyDescent="0.3">
      <c r="A21" s="57">
        <v>2013</v>
      </c>
      <c r="B21" s="313">
        <v>1500</v>
      </c>
      <c r="C21" s="313">
        <v>4400</v>
      </c>
      <c r="D21" s="313">
        <v>3700</v>
      </c>
      <c r="E21" s="313">
        <v>2300</v>
      </c>
      <c r="F21" s="313">
        <v>13600</v>
      </c>
      <c r="G21" s="313">
        <v>19600</v>
      </c>
      <c r="H21" s="313">
        <v>25500</v>
      </c>
      <c r="I21" s="65">
        <v>327</v>
      </c>
      <c r="J21" s="254"/>
    </row>
    <row r="22" spans="1:13" ht="13.95" customHeight="1" x14ac:dyDescent="0.3">
      <c r="A22" s="57">
        <v>2014</v>
      </c>
      <c r="B22" s="313">
        <v>1400</v>
      </c>
      <c r="C22" s="313">
        <v>4300</v>
      </c>
      <c r="D22" s="313">
        <v>3800</v>
      </c>
      <c r="E22" s="313">
        <v>2500</v>
      </c>
      <c r="F22" s="313">
        <v>13500</v>
      </c>
      <c r="G22" s="313">
        <v>19800</v>
      </c>
      <c r="H22" s="313">
        <v>25500</v>
      </c>
      <c r="I22" s="65">
        <v>329</v>
      </c>
      <c r="J22" s="254"/>
    </row>
    <row r="23" spans="1:13" ht="13.95" customHeight="1" x14ac:dyDescent="0.3">
      <c r="A23" s="65">
        <v>2015</v>
      </c>
      <c r="B23" s="313">
        <v>1400</v>
      </c>
      <c r="C23" s="313">
        <v>4200</v>
      </c>
      <c r="D23" s="313">
        <v>3700</v>
      </c>
      <c r="E23" s="313">
        <v>2500</v>
      </c>
      <c r="F23" s="313">
        <v>13600</v>
      </c>
      <c r="G23" s="313">
        <v>19800</v>
      </c>
      <c r="H23" s="313">
        <v>25500</v>
      </c>
      <c r="I23" s="65">
        <v>328</v>
      </c>
      <c r="J23" s="254"/>
    </row>
    <row r="24" spans="1:13" ht="13.95" customHeight="1" x14ac:dyDescent="0.3">
      <c r="A24" s="65">
        <v>2016</v>
      </c>
      <c r="B24" s="313">
        <v>1300</v>
      </c>
      <c r="C24" s="313">
        <v>4400</v>
      </c>
      <c r="D24" s="313">
        <v>3700</v>
      </c>
      <c r="E24" s="313">
        <v>2400</v>
      </c>
      <c r="F24" s="313">
        <v>13600</v>
      </c>
      <c r="G24" s="313">
        <v>19700</v>
      </c>
      <c r="H24" s="313">
        <v>25400</v>
      </c>
      <c r="I24" s="58">
        <v>331</v>
      </c>
      <c r="J24" s="254"/>
      <c r="L24" s="152"/>
    </row>
    <row r="25" spans="1:13" ht="13.95" customHeight="1" x14ac:dyDescent="0.3">
      <c r="A25" s="65">
        <v>2017</v>
      </c>
      <c r="B25" s="313">
        <v>1300</v>
      </c>
      <c r="C25" s="313">
        <v>4300</v>
      </c>
      <c r="D25" s="313">
        <v>3400</v>
      </c>
      <c r="E25" s="313">
        <v>2500</v>
      </c>
      <c r="F25" s="313">
        <f>2500+10500</f>
        <v>13000</v>
      </c>
      <c r="G25" s="313">
        <f>+F25+E25+D25</f>
        <v>18900</v>
      </c>
      <c r="H25" s="313">
        <v>24500</v>
      </c>
      <c r="I25" s="58">
        <v>348</v>
      </c>
      <c r="J25" s="254"/>
    </row>
    <row r="26" spans="1:13" ht="13.95" customHeight="1" x14ac:dyDescent="0.3">
      <c r="A26" s="65">
        <v>2018</v>
      </c>
      <c r="B26" s="308">
        <v>1400</v>
      </c>
      <c r="C26" s="308">
        <v>4000</v>
      </c>
      <c r="D26" s="308">
        <v>3200</v>
      </c>
      <c r="E26" s="308">
        <v>2300</v>
      </c>
      <c r="F26" s="308">
        <f>2200+11200</f>
        <v>13400</v>
      </c>
      <c r="G26" s="308">
        <f>+F26+E26+D26</f>
        <v>18900</v>
      </c>
      <c r="H26" s="308">
        <v>24300</v>
      </c>
      <c r="I26" s="58">
        <v>350</v>
      </c>
      <c r="J26" s="254"/>
    </row>
    <row r="27" spans="1:13" ht="13.95" customHeight="1" x14ac:dyDescent="0.3">
      <c r="A27" s="65">
        <v>2019</v>
      </c>
      <c r="B27" s="308">
        <v>1300</v>
      </c>
      <c r="C27" s="308">
        <v>4300</v>
      </c>
      <c r="D27" s="308">
        <v>3200</v>
      </c>
      <c r="E27" s="308">
        <v>2200</v>
      </c>
      <c r="F27" s="308">
        <f>2300+11000</f>
        <v>13300</v>
      </c>
      <c r="G27" s="308">
        <f>+F27+E27+D27</f>
        <v>18700</v>
      </c>
      <c r="H27" s="308">
        <v>24300</v>
      </c>
      <c r="I27" s="58">
        <v>348</v>
      </c>
      <c r="J27" s="254"/>
    </row>
    <row r="28" spans="1:13" ht="13.95" customHeight="1" thickBot="1" x14ac:dyDescent="0.35">
      <c r="A28" s="312">
        <v>2020</v>
      </c>
      <c r="B28" s="334">
        <v>1300</v>
      </c>
      <c r="C28" s="334">
        <v>4300</v>
      </c>
      <c r="D28" s="334">
        <v>3200</v>
      </c>
      <c r="E28" s="334">
        <v>2200</v>
      </c>
      <c r="F28" s="334">
        <f>2300+11000</f>
        <v>13300</v>
      </c>
      <c r="G28" s="334">
        <f>+F28+E28+D28</f>
        <v>18700</v>
      </c>
      <c r="H28" s="334">
        <v>24300</v>
      </c>
      <c r="I28" s="199">
        <v>349</v>
      </c>
      <c r="J28" s="254"/>
      <c r="K28" s="39"/>
    </row>
    <row r="29" spans="1:13" ht="12" customHeight="1" x14ac:dyDescent="0.2">
      <c r="A29" s="433" t="s">
        <v>237</v>
      </c>
      <c r="B29" s="434"/>
      <c r="C29" s="434"/>
      <c r="D29" s="434"/>
      <c r="E29" s="434"/>
      <c r="F29" s="434"/>
      <c r="G29" s="434"/>
      <c r="H29" s="434"/>
      <c r="I29" s="433"/>
      <c r="J29" s="433"/>
      <c r="K29" s="39"/>
    </row>
    <row r="30" spans="1:13" ht="18" customHeight="1" x14ac:dyDescent="0.3">
      <c r="A30" s="58"/>
      <c r="B30" s="32"/>
      <c r="C30" s="32"/>
      <c r="D30" s="32"/>
      <c r="E30" s="32"/>
      <c r="F30" s="68"/>
      <c r="G30" s="32"/>
      <c r="H30" s="32"/>
      <c r="I30" s="58"/>
      <c r="J30" s="39"/>
      <c r="K30" s="39"/>
    </row>
    <row r="31" spans="1:13" ht="18" customHeight="1" x14ac:dyDescent="0.3">
      <c r="A31" s="52"/>
      <c r="B31" s="52"/>
      <c r="C31" s="52"/>
      <c r="D31" s="52"/>
      <c r="E31" s="52"/>
      <c r="F31" s="52"/>
      <c r="G31" s="52"/>
      <c r="H31" s="52"/>
      <c r="I31" s="69"/>
    </row>
    <row r="32" spans="1:13" ht="18" customHeight="1" x14ac:dyDescent="0.3">
      <c r="A32" s="70"/>
      <c r="B32" s="70"/>
      <c r="C32" s="70"/>
      <c r="D32" s="70"/>
      <c r="E32" s="70"/>
      <c r="F32" s="70"/>
      <c r="G32" s="70"/>
      <c r="H32" s="70"/>
      <c r="I32" s="70"/>
    </row>
  </sheetData>
  <customSheetViews>
    <customSheetView guid="{50CD2C38-3007-4E8A-A659-454AE61D9CFB}" showPageBreaks="1" fitToPage="1" printArea="1">
      <selection activeCell="K9" sqref="K9"/>
      <pageMargins left="0.7" right="0.7" top="0.75" bottom="0.75" header="0.3" footer="0.3"/>
      <pageSetup scale="96" orientation="portrait" r:id="rId1"/>
    </customSheetView>
    <customSheetView guid="{867B24F6-BAD6-43BC-BCC2-19DE56B84B44}" showPageBreaks="1" fitToPage="1" printArea="1">
      <selection activeCell="K9" sqref="K9"/>
      <pageMargins left="0.7" right="0.7" top="0.75" bottom="0.75" header="0.3" footer="0.3"/>
      <pageSetup scale="96" orientation="portrait" r:id="rId2"/>
    </customSheetView>
    <customSheetView guid="{94073BD0-C5DE-4F68-B048-13CD46AAA0AA}" fitToPage="1">
      <selection activeCell="A2" sqref="A2:A4"/>
      <pageMargins left="0.7" right="0.7" top="0.75" bottom="0.75" header="0.3" footer="0.3"/>
      <pageSetup scale="96" orientation="portrait" r:id="rId3"/>
    </customSheetView>
    <customSheetView guid="{873DCBBA-D251-4338-AD66-8DDC08D54616}" fitToPage="1">
      <selection activeCell="A2" sqref="A2:A4"/>
      <pageMargins left="0.7" right="0.7" top="0.75" bottom="0.75" header="0.3" footer="0.3"/>
      <pageSetup scale="96" orientation="portrait" r:id="rId4"/>
    </customSheetView>
    <customSheetView guid="{572EB0DD-300A-47BD-BE7D-63D572A749B1}" showPageBreaks="1" fitToPage="1" printArea="1">
      <selection activeCell="A2" sqref="A2:A4"/>
      <pageMargins left="0.7" right="0.7" top="0.75" bottom="0.75" header="0.3" footer="0.3"/>
      <pageSetup scale="96" orientation="portrait" r:id="rId5"/>
    </customSheetView>
    <customSheetView guid="{9EC70E18-8C3A-46F5-BE67-33C10C055D84}" showPageBreaks="1" fitToPage="1" printArea="1">
      <selection activeCell="F28" sqref="F28"/>
      <pageMargins left="0.7" right="0.7" top="0.75" bottom="0.75" header="0.3" footer="0.3"/>
      <pageSetup scale="96" orientation="portrait" r:id="rId6"/>
    </customSheetView>
    <customSheetView guid="{975B6181-14C0-4E79-A572-D3DB5DEF4DCB}" showPageBreaks="1" fitToPage="1" printArea="1">
      <selection activeCell="K9" sqref="K9"/>
      <pageMargins left="0.7" right="0.7" top="0.75" bottom="0.75" header="0.3" footer="0.3"/>
      <pageSetup scale="36" orientation="portrait" r:id="rId7"/>
    </customSheetView>
  </customSheetViews>
  <mergeCells count="13">
    <mergeCell ref="I2:I4"/>
    <mergeCell ref="A1:I1"/>
    <mergeCell ref="D2:G2"/>
    <mergeCell ref="A2:A4"/>
    <mergeCell ref="B2:B4"/>
    <mergeCell ref="C2:C4"/>
    <mergeCell ref="H2:H4"/>
    <mergeCell ref="F3:F4"/>
    <mergeCell ref="A29:J29"/>
    <mergeCell ref="B5:H5"/>
    <mergeCell ref="B6:H6"/>
    <mergeCell ref="B18:H18"/>
    <mergeCell ref="B17:H17"/>
  </mergeCells>
  <pageMargins left="0.7" right="0.7" top="0.75" bottom="0.75" header="0.3" footer="0.3"/>
  <pageSetup scale="73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13</vt:i4>
      </vt:variant>
    </vt:vector>
  </HeadingPairs>
  <TitlesOfParts>
    <vt:vector size="24" baseType="lpstr">
      <vt:lpstr>1-ov-tb-03</vt:lpstr>
      <vt:lpstr>1-ov-tb-01</vt:lpstr>
      <vt:lpstr>1-ov-tb-02</vt:lpstr>
      <vt:lpstr>1-ov-tb-04</vt:lpstr>
      <vt:lpstr>1-ov-tb-07</vt:lpstr>
      <vt:lpstr>1-ov-tb-08</vt:lpstr>
      <vt:lpstr>1-ov-tb-09</vt:lpstr>
      <vt:lpstr>1-ov-tb-10</vt:lpstr>
      <vt:lpstr>1-ov-tb-11 </vt:lpstr>
      <vt:lpstr>1-ov-tb-12 </vt:lpstr>
      <vt:lpstr>1-ov-tb-13</vt:lpstr>
      <vt:lpstr>'1-ov-tb-01'!Print_Area</vt:lpstr>
      <vt:lpstr>'1-ov-tb-02'!Print_Area</vt:lpstr>
      <vt:lpstr>'1-ov-tb-03'!Print_Area</vt:lpstr>
      <vt:lpstr>'1-ov-tb-04'!Print_Area</vt:lpstr>
      <vt:lpstr>'1-ov-tb-07'!Print_Area</vt:lpstr>
      <vt:lpstr>'1-ov-tb-08'!Print_Area</vt:lpstr>
      <vt:lpstr>'1-ov-tb-09'!Print_Area</vt:lpstr>
      <vt:lpstr>'1-ov-tb-10'!Print_Area</vt:lpstr>
      <vt:lpstr>'1-ov-tb-11 '!Print_Area</vt:lpstr>
      <vt:lpstr>'1-ov-tb-12 '!Print_Area</vt:lpstr>
      <vt:lpstr>'1-ov-tb-13'!Print_Area</vt:lpstr>
      <vt:lpstr>'1-ov-tb-09'!Print_Titles</vt:lpstr>
      <vt:lpstr>'1-ov-tb-12 '!Print_Titles</vt:lpstr>
    </vt:vector>
  </TitlesOfParts>
  <Company>NASS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lettjo</dc:creator>
  <cp:lastModifiedBy>Goss, Sofia@CDFA</cp:lastModifiedBy>
  <cp:lastPrinted>2022-03-22T21:31:04Z</cp:lastPrinted>
  <dcterms:created xsi:type="dcterms:W3CDTF">2010-06-03T20:12:47Z</dcterms:created>
  <dcterms:modified xsi:type="dcterms:W3CDTF">2022-03-22T21:42:12Z</dcterms:modified>
</cp:coreProperties>
</file>